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iknistofnun-my.sharepoint.com/personal/sverrirg_hi_is/Documents/Sverrir/Staðtölur HÍ/2020/"/>
    </mc:Choice>
  </mc:AlternateContent>
  <xr:revisionPtr revIDLastSave="0" documentId="8_{91654F6A-1D39-4E83-81A5-149D52A6641A}" xr6:coauthVersionLast="45" xr6:coauthVersionMax="45" xr10:uidLastSave="{00000000-0000-0000-0000-000000000000}"/>
  <bookViews>
    <workbookView xWindow="0" yWindow="1560" windowWidth="19200" windowHeight="12915" xr2:uid="{00000000-000D-0000-FFFF-FFFF00000000}"/>
  </bookViews>
  <sheets>
    <sheet name="Yfirlit" sheetId="1" r:id="rId1"/>
    <sheet name="Kennar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8" i="2" l="1"/>
  <c r="R43" i="2" s="1"/>
  <c r="Q28" i="2"/>
  <c r="Q43" i="2" s="1"/>
  <c r="P28" i="2"/>
  <c r="P43" i="2" s="1"/>
  <c r="L26" i="2" l="1"/>
  <c r="J22" i="1" l="1"/>
  <c r="J20" i="1"/>
  <c r="J21" i="1"/>
  <c r="L5" i="1"/>
  <c r="L4" i="1"/>
  <c r="L6" i="1" l="1"/>
  <c r="F34" i="1"/>
  <c r="C34" i="1"/>
  <c r="C35" i="1"/>
  <c r="C36" i="1" s="1"/>
  <c r="F36" i="1" s="1"/>
  <c r="B35" i="1"/>
  <c r="F35" i="1" s="1"/>
  <c r="B36" i="1"/>
  <c r="F29" i="1"/>
  <c r="F28" i="1"/>
  <c r="F27" i="1"/>
  <c r="C29" i="1"/>
  <c r="G20" i="1" l="1"/>
  <c r="G21" i="1"/>
  <c r="G22" i="1" s="1"/>
  <c r="F22" i="1"/>
  <c r="F20" i="1"/>
  <c r="F21" i="1"/>
  <c r="E21" i="1"/>
  <c r="E22" i="1" s="1"/>
  <c r="E20" i="1"/>
  <c r="D21" i="1" l="1"/>
  <c r="D22" i="1" s="1"/>
  <c r="D20" i="1"/>
  <c r="C22" i="1"/>
  <c r="C20" i="1"/>
  <c r="C21" i="1"/>
  <c r="B21" i="1"/>
  <c r="B20" i="1"/>
  <c r="B22" i="1" l="1"/>
  <c r="H20" i="1"/>
  <c r="L20" i="1" s="1"/>
  <c r="H21" i="1"/>
  <c r="L21" i="1" s="1"/>
  <c r="H22" i="1"/>
  <c r="I20" i="1"/>
  <c r="I21" i="1"/>
  <c r="I22" i="1"/>
  <c r="B16" i="1"/>
  <c r="L22" i="1" l="1"/>
  <c r="L29" i="2"/>
  <c r="L23" i="2"/>
  <c r="M20" i="2"/>
  <c r="N20" i="2"/>
  <c r="L20" i="2"/>
  <c r="L16" i="2"/>
  <c r="M16" i="2"/>
  <c r="N16" i="2"/>
  <c r="L17" i="2"/>
  <c r="M17" i="2"/>
  <c r="N17" i="2"/>
  <c r="L18" i="2"/>
  <c r="M18" i="2"/>
  <c r="N18" i="2"/>
  <c r="L19" i="2"/>
  <c r="M19" i="2"/>
  <c r="N19" i="2"/>
  <c r="M15" i="2"/>
  <c r="N15" i="2"/>
  <c r="L15" i="2"/>
  <c r="L12" i="2"/>
  <c r="L8" i="2"/>
  <c r="M8" i="2"/>
  <c r="N8" i="2"/>
  <c r="L9" i="2"/>
  <c r="M9" i="2"/>
  <c r="N9" i="2"/>
  <c r="L10" i="2"/>
  <c r="M10" i="2"/>
  <c r="N10" i="2"/>
  <c r="L11" i="2"/>
  <c r="M11" i="2"/>
  <c r="N11" i="2"/>
  <c r="L7" i="2"/>
  <c r="N14" i="2"/>
  <c r="M14" i="2"/>
  <c r="L14" i="2"/>
  <c r="L6" i="2"/>
  <c r="L36" i="2"/>
  <c r="M36" i="2"/>
  <c r="N36" i="2"/>
  <c r="L37" i="2"/>
  <c r="M37" i="2"/>
  <c r="N37" i="2"/>
  <c r="L38" i="2"/>
  <c r="M38" i="2"/>
  <c r="N38" i="2"/>
  <c r="L39" i="2"/>
  <c r="M39" i="2"/>
  <c r="N39" i="2"/>
  <c r="L40" i="2"/>
  <c r="M40" i="2"/>
  <c r="N40" i="2"/>
  <c r="M35" i="2"/>
  <c r="N35" i="2"/>
  <c r="L35" i="2"/>
  <c r="D34" i="2"/>
  <c r="M34" i="2" s="1"/>
  <c r="E34" i="2"/>
  <c r="F34" i="2"/>
  <c r="G34" i="2"/>
  <c r="H34" i="2"/>
  <c r="I34" i="2"/>
  <c r="J34" i="2"/>
  <c r="K34" i="2"/>
  <c r="C34" i="2"/>
  <c r="L30" i="2"/>
  <c r="M30" i="2"/>
  <c r="N30" i="2"/>
  <c r="L31" i="2"/>
  <c r="M31" i="2"/>
  <c r="N31" i="2"/>
  <c r="L32" i="2"/>
  <c r="M32" i="2"/>
  <c r="N32" i="2"/>
  <c r="M29" i="2"/>
  <c r="N29" i="2"/>
  <c r="D28" i="2"/>
  <c r="E28" i="2"/>
  <c r="N28" i="2" s="1"/>
  <c r="F28" i="2"/>
  <c r="G28" i="2"/>
  <c r="H28" i="2"/>
  <c r="I28" i="2"/>
  <c r="J28" i="2"/>
  <c r="K28" i="2"/>
  <c r="C28" i="2"/>
  <c r="L24" i="2"/>
  <c r="M24" i="2"/>
  <c r="N24" i="2"/>
  <c r="L25" i="2"/>
  <c r="M25" i="2"/>
  <c r="N25" i="2"/>
  <c r="M26" i="2"/>
  <c r="N26" i="2"/>
  <c r="M23" i="2"/>
  <c r="N23" i="2"/>
  <c r="D22" i="2"/>
  <c r="E22" i="2"/>
  <c r="F22" i="2"/>
  <c r="F43" i="2" s="1"/>
  <c r="G22" i="2"/>
  <c r="H22" i="2"/>
  <c r="I22" i="2"/>
  <c r="J22" i="2"/>
  <c r="J43" i="2" s="1"/>
  <c r="K22" i="2"/>
  <c r="C22" i="2"/>
  <c r="M6" i="2"/>
  <c r="N6" i="2"/>
  <c r="M12" i="2"/>
  <c r="N12" i="2"/>
  <c r="M7" i="2"/>
  <c r="N7" i="2"/>
  <c r="I43" i="2" l="1"/>
  <c r="E43" i="2"/>
  <c r="C43" i="2"/>
  <c r="H43" i="2"/>
  <c r="D43" i="2"/>
  <c r="K43" i="2"/>
  <c r="G43" i="2"/>
  <c r="M28" i="2"/>
  <c r="L28" i="2"/>
  <c r="N34" i="2"/>
  <c r="L34" i="2"/>
  <c r="M22" i="2"/>
  <c r="L22" i="2"/>
  <c r="N22" i="2"/>
  <c r="N43" i="2"/>
  <c r="M43" i="2" l="1"/>
  <c r="L43" i="2"/>
</calcChain>
</file>

<file path=xl/sharedStrings.xml><?xml version="1.0" encoding="utf-8"?>
<sst xmlns="http://schemas.openxmlformats.org/spreadsheetml/2006/main" count="121" uniqueCount="67">
  <si>
    <t xml:space="preserve"> </t>
  </si>
  <si>
    <t>3. Fræðasvið</t>
  </si>
  <si>
    <t>2. Miðlægt</t>
  </si>
  <si>
    <t>1. Stofnanir utan sviða</t>
  </si>
  <si>
    <t>Prófessorar</t>
  </si>
  <si>
    <t xml:space="preserve">Dósentar </t>
  </si>
  <si>
    <t>Lektorar</t>
  </si>
  <si>
    <t>Aðjúnktar</t>
  </si>
  <si>
    <t>Sérfræðingar</t>
  </si>
  <si>
    <t>Rannsóknarfólk</t>
  </si>
  <si>
    <t xml:space="preserve">Skrifstofufólk  </t>
  </si>
  <si>
    <t>Skrifstofufólk</t>
  </si>
  <si>
    <t xml:space="preserve">Tæknifólk </t>
  </si>
  <si>
    <t>Alls í HÍ 2018</t>
  </si>
  <si>
    <t xml:space="preserve">Konur </t>
  </si>
  <si>
    <t xml:space="preserve">Karlar </t>
  </si>
  <si>
    <t>Háskóli Íslands (með Raunvísindastofnun)</t>
  </si>
  <si>
    <t>Alls</t>
  </si>
  <si>
    <t>Tæknifólk</t>
  </si>
  <si>
    <t>Rannsóknarfólk, mest af styrkjum og sjálfsaflafé</t>
  </si>
  <si>
    <t>Akademískir kennarar</t>
  </si>
  <si>
    <t>Annað starfsfólk</t>
  </si>
  <si>
    <t xml:space="preserve">Stjórnsýsla og fólk á sjálfsaflafé </t>
  </si>
  <si>
    <t>Samantekt</t>
  </si>
  <si>
    <t>Félagsvísindasvið</t>
  </si>
  <si>
    <t>Félagsráðgjafadeild</t>
  </si>
  <si>
    <t>Hagfræðideild</t>
  </si>
  <si>
    <t>Lagadeild</t>
  </si>
  <si>
    <t>Viðskiptafræðideild</t>
  </si>
  <si>
    <t>Stjórnmálafræðideild</t>
  </si>
  <si>
    <t>Dósentar</t>
  </si>
  <si>
    <t>Karlar</t>
  </si>
  <si>
    <t>Konur</t>
  </si>
  <si>
    <t>Samtals</t>
  </si>
  <si>
    <t>Heilbrigðisvísindasvið</t>
  </si>
  <si>
    <t>Hjúkrunarfræðideild</t>
  </si>
  <si>
    <t>Læknadeild</t>
  </si>
  <si>
    <t>Lyfjafræðideild</t>
  </si>
  <si>
    <t>Matvæla- og næaringarfræðideild</t>
  </si>
  <si>
    <t>Sálfræðideild</t>
  </si>
  <si>
    <t>Tannlæknadeild</t>
  </si>
  <si>
    <t>Hugvísindasvið</t>
  </si>
  <si>
    <t>Guðfræði- og trúarbragðadeild</t>
  </si>
  <si>
    <t>Íslensku- og menningardeild</t>
  </si>
  <si>
    <t>Mála- og menningardeild</t>
  </si>
  <si>
    <t>Sagnfræði og heimspekideild</t>
  </si>
  <si>
    <t>Menntavísindasvið</t>
  </si>
  <si>
    <t>Deild faggreinakennslu</t>
  </si>
  <si>
    <t>Deild heilsueflingar, íþróðtta og tómstunda</t>
  </si>
  <si>
    <t>Deild kennslu- og menntunarfræði</t>
  </si>
  <si>
    <t>Deild menntunar og margbreytileika</t>
  </si>
  <si>
    <t>Verkfræði- og náttúruvísindasvið</t>
  </si>
  <si>
    <t xml:space="preserve">Iðnaðarverkfræði- og vélaverkfræði- og tölvunarfræðideild </t>
  </si>
  <si>
    <t>Jarðvísindadeild</t>
  </si>
  <si>
    <t>Líf- og umhverfisvísindadeild</t>
  </si>
  <si>
    <t>Rafmagns- og tölvunarverkfræðideild</t>
  </si>
  <si>
    <t>Raunvísindadeild</t>
  </si>
  <si>
    <t>Umhverfis- og byggingarverkfræðideild</t>
  </si>
  <si>
    <t>Alls:</t>
  </si>
  <si>
    <t>Félagsfræði-, mannfræði- og þjóðfræðideild</t>
  </si>
  <si>
    <t>Starfsmenn sem sinna hlutastarfi í tveimur deildum teljast tvöfalt í þessari töflu.</t>
  </si>
  <si>
    <t>Raunvísindastofnun - fjöldi starfsmanna</t>
  </si>
  <si>
    <t>Raunvísindastofnun - starfsígildi</t>
  </si>
  <si>
    <t>Fjöldi einstaklinga 2019</t>
  </si>
  <si>
    <t>Starfsígildi 2019</t>
  </si>
  <si>
    <t>Starfsmenn Háskóla Íslands 2019 - Kennarar</t>
  </si>
  <si>
    <t>Alls í HÍ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</si>
</sst>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color rgb="FFFFFFFF"/>
      <name val="Arial"/>
      <family val="2"/>
    </font>
    <font>
      <b/>
      <sz val="8"/>
      <color rgb="FFFFFFFF"/>
      <name val="Arial"/>
      <family val="2"/>
    </font>
    <font>
      <b/>
      <sz val="18"/>
      <color rgb="FFFFFFFF"/>
      <name val="Tahoma"/>
      <family val="2"/>
    </font>
    <font>
      <b/>
      <i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FFFFFF"/>
      <name val="Tahoma"/>
      <family val="2"/>
    </font>
    <font>
      <sz val="2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rgb="FF000000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2" fillId="3" borderId="0" xfId="0" applyFont="1" applyFill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4" borderId="7" xfId="0" applyFill="1" applyBorder="1"/>
    <xf numFmtId="0" fontId="1" fillId="0" borderId="7" xfId="0" applyFont="1" applyBorder="1"/>
    <xf numFmtId="0" fontId="5" fillId="0" borderId="0" xfId="0" applyFont="1"/>
    <xf numFmtId="0" fontId="6" fillId="0" borderId="0" xfId="0" applyFont="1"/>
    <xf numFmtId="0" fontId="4" fillId="0" borderId="12" xfId="0" applyFont="1" applyBorder="1"/>
    <xf numFmtId="0" fontId="0" fillId="0" borderId="11" xfId="0" applyBorder="1"/>
    <xf numFmtId="0" fontId="0" fillId="0" borderId="13" xfId="0" applyBorder="1"/>
    <xf numFmtId="0" fontId="6" fillId="0" borderId="6" xfId="0" applyFont="1" applyBorder="1"/>
    <xf numFmtId="0" fontId="4" fillId="0" borderId="21" xfId="0" applyFont="1" applyBorder="1" applyAlignment="1">
      <alignment horizontal="left" indent="1"/>
    </xf>
    <xf numFmtId="0" fontId="4" fillId="0" borderId="23" xfId="0" applyFont="1" applyBorder="1"/>
    <xf numFmtId="0" fontId="6" fillId="0" borderId="18" xfId="0" applyFont="1" applyBorder="1"/>
    <xf numFmtId="0" fontId="6" fillId="0" borderId="21" xfId="0" applyFont="1" applyBorder="1"/>
    <xf numFmtId="0" fontId="7" fillId="0" borderId="0" xfId="0" applyFont="1"/>
    <xf numFmtId="0" fontId="8" fillId="0" borderId="0" xfId="0" applyFont="1"/>
    <xf numFmtId="0" fontId="0" fillId="4" borderId="21" xfId="0" applyFill="1" applyBorder="1"/>
    <xf numFmtId="0" fontId="0" fillId="0" borderId="21" xfId="0" applyBorder="1"/>
    <xf numFmtId="0" fontId="1" fillId="0" borderId="23" xfId="0" applyFont="1" applyBorder="1"/>
    <xf numFmtId="0" fontId="0" fillId="2" borderId="7" xfId="0" applyFill="1" applyBorder="1"/>
    <xf numFmtId="0" fontId="0" fillId="2" borderId="21" xfId="0" applyFill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6" fillId="0" borderId="2" xfId="0" applyFont="1" applyBorder="1"/>
    <xf numFmtId="0" fontId="8" fillId="0" borderId="10" xfId="0" applyFont="1" applyBorder="1"/>
    <xf numFmtId="0" fontId="0" fillId="0" borderId="16" xfId="0" applyBorder="1"/>
    <xf numFmtId="0" fontId="0" fillId="0" borderId="12" xfId="0" applyBorder="1"/>
    <xf numFmtId="0" fontId="6" fillId="0" borderId="22" xfId="0" applyFont="1" applyBorder="1"/>
    <xf numFmtId="0" fontId="1" fillId="0" borderId="29" xfId="0" applyFont="1" applyBorder="1"/>
    <xf numFmtId="0" fontId="9" fillId="0" borderId="0" xfId="0" applyFont="1"/>
    <xf numFmtId="0" fontId="10" fillId="5" borderId="3" xfId="0" applyFont="1" applyFill="1" applyBorder="1" applyAlignment="1">
      <alignment wrapText="1"/>
    </xf>
    <xf numFmtId="0" fontId="12" fillId="5" borderId="1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 vertical="top"/>
    </xf>
    <xf numFmtId="0" fontId="11" fillId="5" borderId="4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 vertical="top" wrapText="1"/>
    </xf>
    <xf numFmtId="0" fontId="11" fillId="5" borderId="17" xfId="0" applyFont="1" applyFill="1" applyBorder="1" applyAlignment="1">
      <alignment horizontal="center" vertical="top" wrapText="1"/>
    </xf>
    <xf numFmtId="1" fontId="11" fillId="5" borderId="15" xfId="0" applyNumberFormat="1" applyFont="1" applyFill="1" applyBorder="1" applyAlignment="1">
      <alignment horizontal="center" vertical="top" wrapText="1"/>
    </xf>
    <xf numFmtId="0" fontId="1" fillId="4" borderId="0" xfId="0" applyFont="1" applyFill="1"/>
    <xf numFmtId="0" fontId="6" fillId="4" borderId="0" xfId="0" applyFont="1" applyFill="1"/>
    <xf numFmtId="0" fontId="15" fillId="5" borderId="1" xfId="0" applyFont="1" applyFill="1" applyBorder="1" applyAlignment="1">
      <alignment wrapText="1"/>
    </xf>
    <xf numFmtId="0" fontId="16" fillId="5" borderId="4" xfId="0" applyFont="1" applyFill="1" applyBorder="1" applyAlignment="1">
      <alignment horizontal="center" vertical="top"/>
    </xf>
    <xf numFmtId="0" fontId="11" fillId="5" borderId="32" xfId="0" applyFont="1" applyFill="1" applyBorder="1" applyAlignment="1">
      <alignment horizontal="center" vertical="top" wrapText="1"/>
    </xf>
    <xf numFmtId="1" fontId="11" fillId="5" borderId="3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17" fillId="3" borderId="0" xfId="0" applyFont="1" applyFill="1"/>
    <xf numFmtId="0" fontId="0" fillId="3" borderId="0" xfId="0" applyFill="1"/>
    <xf numFmtId="0" fontId="6" fillId="0" borderId="7" xfId="0" applyFont="1" applyBorder="1"/>
    <xf numFmtId="0" fontId="6" fillId="0" borderId="8" xfId="0" applyFont="1" applyBorder="1"/>
    <xf numFmtId="0" fontId="6" fillId="0" borderId="39" xfId="0" applyFont="1" applyBorder="1"/>
    <xf numFmtId="0" fontId="18" fillId="0" borderId="20" xfId="0" applyFont="1" applyBorder="1"/>
    <xf numFmtId="0" fontId="18" fillId="0" borderId="22" xfId="0" applyFont="1" applyBorder="1"/>
    <xf numFmtId="0" fontId="18" fillId="0" borderId="6" xfId="0" applyFont="1" applyBorder="1"/>
    <xf numFmtId="0" fontId="18" fillId="0" borderId="25" xfId="0" applyFont="1" applyBorder="1"/>
    <xf numFmtId="0" fontId="20" fillId="0" borderId="6" xfId="0" applyFont="1" applyBorder="1"/>
    <xf numFmtId="0" fontId="20" fillId="0" borderId="22" xfId="0" applyFont="1" applyBorder="1" applyAlignment="1">
      <alignment horizontal="right"/>
    </xf>
    <xf numFmtId="0" fontId="21" fillId="4" borderId="6" xfId="0" applyFont="1" applyFill="1" applyBorder="1"/>
    <xf numFmtId="0" fontId="21" fillId="2" borderId="6" xfId="0" applyFont="1" applyFill="1" applyBorder="1"/>
    <xf numFmtId="0" fontId="22" fillId="0" borderId="6" xfId="0" applyFont="1" applyBorder="1"/>
    <xf numFmtId="0" fontId="21" fillId="4" borderId="8" xfId="0" applyFont="1" applyFill="1" applyBorder="1"/>
    <xf numFmtId="0" fontId="21" fillId="2" borderId="8" xfId="0" applyFont="1" applyFill="1" applyBorder="1"/>
    <xf numFmtId="0" fontId="22" fillId="0" borderId="8" xfId="0" applyFont="1" applyBorder="1"/>
    <xf numFmtId="0" fontId="23" fillId="0" borderId="6" xfId="0" applyFont="1" applyBorder="1"/>
    <xf numFmtId="0" fontId="23" fillId="0" borderId="19" xfId="0" applyFont="1" applyBorder="1"/>
    <xf numFmtId="0" fontId="22" fillId="0" borderId="9" xfId="0" applyFont="1" applyBorder="1"/>
    <xf numFmtId="0" fontId="23" fillId="0" borderId="22" xfId="0" applyFont="1" applyBorder="1"/>
    <xf numFmtId="0" fontId="21" fillId="4" borderId="9" xfId="0" applyFont="1" applyFill="1" applyBorder="1"/>
    <xf numFmtId="0" fontId="21" fillId="2" borderId="9" xfId="0" applyFont="1" applyFill="1" applyBorder="1"/>
    <xf numFmtId="0" fontId="22" fillId="0" borderId="7" xfId="0" applyFont="1" applyBorder="1"/>
    <xf numFmtId="0" fontId="21" fillId="4" borderId="7" xfId="0" applyFont="1" applyFill="1" applyBorder="1"/>
    <xf numFmtId="0" fontId="21" fillId="2" borderId="7" xfId="0" applyFont="1" applyFill="1" applyBorder="1"/>
    <xf numFmtId="0" fontId="22" fillId="0" borderId="23" xfId="0" applyFont="1" applyBorder="1"/>
    <xf numFmtId="0" fontId="21" fillId="4" borderId="21" xfId="0" applyFont="1" applyFill="1" applyBorder="1"/>
    <xf numFmtId="0" fontId="21" fillId="2" borderId="21" xfId="0" applyFont="1" applyFill="1" applyBorder="1"/>
    <xf numFmtId="0" fontId="22" fillId="0" borderId="24" xfId="0" applyFont="1" applyBorder="1"/>
    <xf numFmtId="0" fontId="20" fillId="0" borderId="24" xfId="0" applyFont="1" applyBorder="1"/>
    <xf numFmtId="0" fontId="1" fillId="0" borderId="0" xfId="0" applyFont="1" applyBorder="1"/>
    <xf numFmtId="0" fontId="19" fillId="0" borderId="0" xfId="0" applyFont="1" applyBorder="1"/>
    <xf numFmtId="164" fontId="21" fillId="4" borderId="6" xfId="0" applyNumberFormat="1" applyFont="1" applyFill="1" applyBorder="1"/>
    <xf numFmtId="164" fontId="21" fillId="2" borderId="6" xfId="0" applyNumberFormat="1" applyFont="1" applyFill="1" applyBorder="1"/>
    <xf numFmtId="164" fontId="22" fillId="0" borderId="24" xfId="0" applyNumberFormat="1" applyFont="1" applyBorder="1"/>
    <xf numFmtId="164" fontId="21" fillId="2" borderId="7" xfId="0" applyNumberFormat="1" applyFont="1" applyFill="1" applyBorder="1"/>
    <xf numFmtId="164" fontId="21" fillId="4" borderId="7" xfId="0" applyNumberFormat="1" applyFont="1" applyFill="1" applyBorder="1"/>
    <xf numFmtId="0" fontId="22" fillId="4" borderId="22" xfId="0" applyFont="1" applyFill="1" applyBorder="1"/>
    <xf numFmtId="0" fontId="22" fillId="2" borderId="22" xfId="0" applyFont="1" applyFill="1" applyBorder="1"/>
    <xf numFmtId="0" fontId="22" fillId="0" borderId="25" xfId="0" applyFont="1" applyBorder="1"/>
    <xf numFmtId="0" fontId="18" fillId="0" borderId="0" xfId="0" applyFont="1" applyFill="1" applyBorder="1"/>
    <xf numFmtId="0" fontId="19" fillId="0" borderId="0" xfId="0" applyFont="1" applyFill="1" applyBorder="1"/>
    <xf numFmtId="164" fontId="21" fillId="4" borderId="22" xfId="0" applyNumberFormat="1" applyFont="1" applyFill="1" applyBorder="1"/>
    <xf numFmtId="164" fontId="21" fillId="2" borderId="22" xfId="0" applyNumberFormat="1" applyFont="1" applyFill="1" applyBorder="1"/>
    <xf numFmtId="164" fontId="22" fillId="0" borderId="25" xfId="0" applyNumberFormat="1" applyFont="1" applyBorder="1"/>
    <xf numFmtId="0" fontId="21" fillId="4" borderId="22" xfId="0" applyFont="1" applyFill="1" applyBorder="1"/>
    <xf numFmtId="0" fontId="21" fillId="2" borderId="22" xfId="0" applyFont="1" applyFill="1" applyBorder="1"/>
    <xf numFmtId="164" fontId="21" fillId="4" borderId="21" xfId="0" applyNumberFormat="1" applyFont="1" applyFill="1" applyBorder="1"/>
    <xf numFmtId="164" fontId="21" fillId="2" borderId="21" xfId="0" applyNumberFormat="1" applyFont="1" applyFill="1" applyBorder="1"/>
    <xf numFmtId="164" fontId="22" fillId="0" borderId="23" xfId="0" applyNumberFormat="1" applyFont="1" applyBorder="1"/>
    <xf numFmtId="164" fontId="22" fillId="0" borderId="30" xfId="0" applyNumberFormat="1" applyFont="1" applyBorder="1"/>
    <xf numFmtId="0" fontId="0" fillId="0" borderId="0" xfId="0" applyFill="1" applyBorder="1"/>
    <xf numFmtId="164" fontId="21" fillId="4" borderId="39" xfId="0" applyNumberFormat="1" applyFont="1" applyFill="1" applyBorder="1"/>
    <xf numFmtId="164" fontId="21" fillId="2" borderId="39" xfId="0" applyNumberFormat="1" applyFont="1" applyFill="1" applyBorder="1"/>
    <xf numFmtId="164" fontId="22" fillId="0" borderId="40" xfId="0" applyNumberFormat="1" applyFont="1" applyBorder="1"/>
    <xf numFmtId="0" fontId="18" fillId="0" borderId="0" xfId="0" applyFont="1"/>
    <xf numFmtId="0" fontId="18" fillId="0" borderId="12" xfId="0" applyFont="1" applyBorder="1"/>
    <xf numFmtId="0" fontId="18" fillId="0" borderId="13" xfId="0" applyFont="1" applyBorder="1"/>
    <xf numFmtId="0" fontId="24" fillId="0" borderId="36" xfId="0" applyFont="1" applyBorder="1"/>
    <xf numFmtId="0" fontId="24" fillId="2" borderId="36" xfId="0" applyFont="1" applyFill="1" applyBorder="1"/>
    <xf numFmtId="0" fontId="24" fillId="2" borderId="37" xfId="0" applyFont="1" applyFill="1" applyBorder="1"/>
    <xf numFmtId="0" fontId="24" fillId="2" borderId="38" xfId="0" applyFont="1" applyFill="1" applyBorder="1"/>
    <xf numFmtId="0" fontId="25" fillId="0" borderId="0" xfId="0" applyFont="1"/>
    <xf numFmtId="0" fontId="24" fillId="2" borderId="41" xfId="0" applyFont="1" applyFill="1" applyBorder="1"/>
    <xf numFmtId="0" fontId="21" fillId="0" borderId="6" xfId="0" applyFont="1" applyBorder="1"/>
    <xf numFmtId="0" fontId="21" fillId="0" borderId="7" xfId="0" applyFont="1" applyBorder="1"/>
    <xf numFmtId="0" fontId="21" fillId="0" borderId="21" xfId="0" applyFont="1" applyBorder="1"/>
    <xf numFmtId="0" fontId="21" fillId="0" borderId="23" xfId="0" applyFont="1" applyBorder="1"/>
    <xf numFmtId="0" fontId="21" fillId="0" borderId="24" xfId="0" applyFont="1" applyBorder="1"/>
    <xf numFmtId="0" fontId="21" fillId="0" borderId="30" xfId="0" applyFont="1" applyBorder="1"/>
    <xf numFmtId="0" fontId="22" fillId="4" borderId="18" xfId="0" applyFont="1" applyFill="1" applyBorder="1"/>
    <xf numFmtId="0" fontId="22" fillId="4" borderId="19" xfId="0" applyFont="1" applyFill="1" applyBorder="1"/>
    <xf numFmtId="0" fontId="22" fillId="4" borderId="35" xfId="0" applyFont="1" applyFill="1" applyBorder="1"/>
    <xf numFmtId="0" fontId="21" fillId="0" borderId="22" xfId="0" applyFont="1" applyBorder="1"/>
    <xf numFmtId="0" fontId="21" fillId="0" borderId="25" xfId="0" applyFont="1" applyBorder="1"/>
    <xf numFmtId="0" fontId="22" fillId="4" borderId="20" xfId="0" applyFont="1" applyFill="1" applyBorder="1"/>
    <xf numFmtId="0" fontId="22" fillId="2" borderId="34" xfId="0" applyFont="1" applyFill="1" applyBorder="1"/>
    <xf numFmtId="0" fontId="22" fillId="2" borderId="19" xfId="0" applyFont="1" applyFill="1" applyBorder="1"/>
    <xf numFmtId="0" fontId="22" fillId="2" borderId="20" xfId="0" applyFont="1" applyFill="1" applyBorder="1"/>
    <xf numFmtId="0" fontId="21" fillId="2" borderId="31" xfId="0" applyFont="1" applyFill="1" applyBorder="1"/>
    <xf numFmtId="0" fontId="21" fillId="2" borderId="24" xfId="0" applyFont="1" applyFill="1" applyBorder="1"/>
    <xf numFmtId="0" fontId="21" fillId="2" borderId="25" xfId="0" applyFont="1" applyFill="1" applyBorder="1"/>
    <xf numFmtId="0" fontId="21" fillId="0" borderId="12" xfId="0" applyFont="1" applyBorder="1"/>
    <xf numFmtId="0" fontId="21" fillId="0" borderId="0" xfId="0" applyFont="1"/>
    <xf numFmtId="0" fontId="21" fillId="0" borderId="13" xfId="0" applyFont="1" applyBorder="1"/>
    <xf numFmtId="0" fontId="22" fillId="0" borderId="12" xfId="0" applyFont="1" applyBorder="1"/>
    <xf numFmtId="0" fontId="22" fillId="0" borderId="0" xfId="0" applyFont="1"/>
    <xf numFmtId="0" fontId="22" fillId="0" borderId="13" xfId="0" applyFont="1" applyBorder="1"/>
    <xf numFmtId="0" fontId="21" fillId="2" borderId="23" xfId="0" applyFont="1" applyFill="1" applyBorder="1"/>
    <xf numFmtId="0" fontId="14" fillId="5" borderId="10" xfId="0" applyFont="1" applyFill="1" applyBorder="1" applyAlignment="1">
      <alignment horizontal="center" vertical="top"/>
    </xf>
    <xf numFmtId="0" fontId="14" fillId="5" borderId="16" xfId="0" applyFont="1" applyFill="1" applyBorder="1" applyAlignment="1">
      <alignment horizontal="center" vertical="top"/>
    </xf>
    <xf numFmtId="0" fontId="14" fillId="5" borderId="11" xfId="0" applyFont="1" applyFill="1" applyBorder="1" applyAlignment="1">
      <alignment horizontal="center" vertical="top"/>
    </xf>
    <xf numFmtId="0" fontId="11" fillId="5" borderId="10" xfId="0" applyFont="1" applyFill="1" applyBorder="1" applyAlignment="1">
      <alignment horizontal="center" vertical="top"/>
    </xf>
    <xf numFmtId="0" fontId="11" fillId="5" borderId="16" xfId="0" applyFont="1" applyFill="1" applyBorder="1" applyAlignment="1">
      <alignment horizontal="center" vertical="top"/>
    </xf>
    <xf numFmtId="0" fontId="11" fillId="5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workbookViewId="0">
      <selection activeCell="E16" sqref="E16"/>
    </sheetView>
  </sheetViews>
  <sheetFormatPr defaultRowHeight="15" x14ac:dyDescent="0.25"/>
  <cols>
    <col min="1" max="1" width="32.7109375" customWidth="1"/>
    <col min="2" max="2" width="11.28515625" customWidth="1"/>
    <col min="3" max="3" width="12.42578125" customWidth="1"/>
    <col min="4" max="4" width="8.42578125" customWidth="1"/>
    <col min="5" max="5" width="10.85546875" customWidth="1"/>
    <col min="6" max="6" width="10.42578125" customWidth="1"/>
    <col min="7" max="7" width="13.42578125" customWidth="1"/>
    <col min="9" max="9" width="10.85546875" customWidth="1"/>
    <col min="10" max="10" width="10.5703125" customWidth="1"/>
    <col min="11" max="11" width="18.42578125" customWidth="1"/>
    <col min="12" max="12" width="12.140625" customWidth="1"/>
  </cols>
  <sheetData>
    <row r="1" spans="1:12" s="1" customFormat="1" ht="24" thickBot="1" x14ac:dyDescent="0.4">
      <c r="A1" s="2"/>
      <c r="B1" s="2"/>
      <c r="C1" s="2"/>
      <c r="D1" s="2" t="s">
        <v>16</v>
      </c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19" t="s">
        <v>63</v>
      </c>
      <c r="D2" t="s">
        <v>0</v>
      </c>
      <c r="I2" s="25" t="s">
        <v>1</v>
      </c>
      <c r="J2" s="26" t="s">
        <v>2</v>
      </c>
      <c r="K2" s="27" t="s">
        <v>3</v>
      </c>
    </row>
    <row r="3" spans="1:12" x14ac:dyDescent="0.25"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52" t="s">
        <v>12</v>
      </c>
      <c r="I3" s="17" t="s">
        <v>10</v>
      </c>
      <c r="J3" s="13" t="s">
        <v>11</v>
      </c>
      <c r="K3" s="32" t="s">
        <v>11</v>
      </c>
      <c r="L3" s="53" t="s">
        <v>66</v>
      </c>
    </row>
    <row r="4" spans="1:12" x14ac:dyDescent="0.25">
      <c r="A4" s="6" t="s">
        <v>14</v>
      </c>
      <c r="B4" s="61">
        <v>108</v>
      </c>
      <c r="C4" s="61">
        <v>81</v>
      </c>
      <c r="D4" s="61">
        <v>91</v>
      </c>
      <c r="E4" s="64">
        <v>90</v>
      </c>
      <c r="F4" s="61">
        <v>13</v>
      </c>
      <c r="G4" s="74">
        <v>310</v>
      </c>
      <c r="H4" s="71">
        <v>12</v>
      </c>
      <c r="I4" s="77">
        <v>161</v>
      </c>
      <c r="J4" s="61">
        <v>112</v>
      </c>
      <c r="K4" s="96">
        <v>19</v>
      </c>
      <c r="L4" s="64">
        <f>SUM(B4:K4)</f>
        <v>997</v>
      </c>
    </row>
    <row r="5" spans="1:12" x14ac:dyDescent="0.25">
      <c r="A5" s="23" t="s">
        <v>15</v>
      </c>
      <c r="B5" s="62">
        <v>214</v>
      </c>
      <c r="C5" s="62">
        <v>56</v>
      </c>
      <c r="D5" s="62">
        <v>60</v>
      </c>
      <c r="E5" s="65">
        <v>54</v>
      </c>
      <c r="F5" s="62">
        <v>35</v>
      </c>
      <c r="G5" s="75">
        <v>213</v>
      </c>
      <c r="H5" s="72">
        <v>43</v>
      </c>
      <c r="I5" s="78">
        <v>45</v>
      </c>
      <c r="J5" s="62">
        <v>96</v>
      </c>
      <c r="K5" s="97">
        <v>2</v>
      </c>
      <c r="L5" s="65">
        <f>SUM(B5:K5)</f>
        <v>818</v>
      </c>
    </row>
    <row r="6" spans="1:12" ht="15.75" thickBot="1" x14ac:dyDescent="0.3">
      <c r="A6" s="7" t="s">
        <v>17</v>
      </c>
      <c r="B6" s="63">
        <v>322</v>
      </c>
      <c r="C6" s="63">
        <v>137</v>
      </c>
      <c r="D6" s="63">
        <v>151</v>
      </c>
      <c r="E6" s="66">
        <v>144</v>
      </c>
      <c r="F6" s="63">
        <v>48</v>
      </c>
      <c r="G6" s="73">
        <v>523</v>
      </c>
      <c r="H6" s="69">
        <v>55</v>
      </c>
      <c r="I6" s="76">
        <v>206</v>
      </c>
      <c r="J6" s="79">
        <v>208</v>
      </c>
      <c r="K6" s="90">
        <v>21</v>
      </c>
      <c r="L6" s="66">
        <f>SUM(L4:L5)</f>
        <v>1815</v>
      </c>
    </row>
    <row r="7" spans="1:12" ht="15.75" x14ac:dyDescent="0.25">
      <c r="L7" s="8"/>
    </row>
    <row r="8" spans="1:12" ht="15.75" thickBot="1" x14ac:dyDescent="0.3">
      <c r="A8" s="5" t="s">
        <v>23</v>
      </c>
    </row>
    <row r="9" spans="1:12" x14ac:dyDescent="0.25">
      <c r="A9" s="16" t="s">
        <v>20</v>
      </c>
      <c r="B9" s="68">
        <v>610</v>
      </c>
      <c r="C9" s="55"/>
    </row>
    <row r="10" spans="1:12" x14ac:dyDescent="0.25">
      <c r="A10" s="17" t="s">
        <v>8</v>
      </c>
      <c r="B10" s="67">
        <v>48</v>
      </c>
      <c r="C10" s="56"/>
    </row>
    <row r="11" spans="1:12" x14ac:dyDescent="0.25">
      <c r="A11" s="17" t="s">
        <v>7</v>
      </c>
      <c r="B11" s="67">
        <v>144</v>
      </c>
      <c r="C11" s="56"/>
    </row>
    <row r="12" spans="1:12" x14ac:dyDescent="0.25">
      <c r="A12" s="17" t="s">
        <v>21</v>
      </c>
      <c r="B12" s="67">
        <v>1013</v>
      </c>
      <c r="C12" s="56"/>
    </row>
    <row r="13" spans="1:12" x14ac:dyDescent="0.25">
      <c r="A13" s="14" t="s">
        <v>19</v>
      </c>
      <c r="B13" s="57"/>
      <c r="C13" s="70">
        <v>523</v>
      </c>
    </row>
    <row r="14" spans="1:12" x14ac:dyDescent="0.25">
      <c r="A14" s="14" t="s">
        <v>18</v>
      </c>
      <c r="B14" s="57"/>
      <c r="C14" s="70">
        <v>55</v>
      </c>
      <c r="I14" t="s">
        <v>0</v>
      </c>
    </row>
    <row r="15" spans="1:12" x14ac:dyDescent="0.25">
      <c r="A15" s="14" t="s">
        <v>22</v>
      </c>
      <c r="B15" s="57"/>
      <c r="C15" s="70">
        <v>435</v>
      </c>
    </row>
    <row r="16" spans="1:12" ht="15.75" thickBot="1" x14ac:dyDescent="0.3">
      <c r="A16" s="15"/>
      <c r="B16" s="80">
        <f>B9+B10+B11+B12</f>
        <v>1815</v>
      </c>
      <c r="C16" s="58"/>
    </row>
    <row r="17" spans="1:13" ht="15.75" thickBot="1" x14ac:dyDescent="0.3">
      <c r="A17" s="10"/>
      <c r="B17" s="9"/>
    </row>
    <row r="18" spans="1:13" ht="18.75" x14ac:dyDescent="0.3">
      <c r="A18" s="29" t="s">
        <v>64</v>
      </c>
      <c r="B18" s="30"/>
      <c r="C18" s="30" t="s">
        <v>0</v>
      </c>
      <c r="D18" s="30"/>
      <c r="E18" s="30"/>
      <c r="F18" s="30"/>
      <c r="G18" s="30"/>
      <c r="H18" s="30"/>
      <c r="I18" s="25" t="s">
        <v>1</v>
      </c>
      <c r="J18" s="26" t="s">
        <v>2</v>
      </c>
      <c r="K18" s="27" t="s">
        <v>3</v>
      </c>
      <c r="L18" s="11"/>
    </row>
    <row r="19" spans="1:13" x14ac:dyDescent="0.25">
      <c r="A19" s="31"/>
      <c r="B19" s="28" t="s">
        <v>4</v>
      </c>
      <c r="C19" s="28" t="s">
        <v>5</v>
      </c>
      <c r="D19" s="28" t="s">
        <v>6</v>
      </c>
      <c r="E19" s="28" t="s">
        <v>7</v>
      </c>
      <c r="F19" s="13" t="s">
        <v>8</v>
      </c>
      <c r="G19" s="13" t="s">
        <v>9</v>
      </c>
      <c r="H19" s="52" t="s">
        <v>12</v>
      </c>
      <c r="I19" s="17" t="s">
        <v>10</v>
      </c>
      <c r="J19" s="13" t="s">
        <v>11</v>
      </c>
      <c r="K19" s="32" t="s">
        <v>11</v>
      </c>
      <c r="L19" s="54" t="s">
        <v>13</v>
      </c>
    </row>
    <row r="20" spans="1:13" x14ac:dyDescent="0.25">
      <c r="A20" s="20" t="s">
        <v>14</v>
      </c>
      <c r="B20" s="83">
        <f>9772/100</f>
        <v>97.72</v>
      </c>
      <c r="C20" s="83">
        <f>7207/100</f>
        <v>72.069999999999993</v>
      </c>
      <c r="D20" s="61">
        <f>7360/100</f>
        <v>73.599999999999994</v>
      </c>
      <c r="E20" s="83">
        <f>4859.5/100</f>
        <v>48.594999999999999</v>
      </c>
      <c r="F20" s="83">
        <f>835/100</f>
        <v>8.35</v>
      </c>
      <c r="G20" s="83">
        <f>22562/100</f>
        <v>225.62</v>
      </c>
      <c r="H20" s="87">
        <f>829/100</f>
        <v>8.2899999999999991</v>
      </c>
      <c r="I20" s="98">
        <f>13692.5/100</f>
        <v>136.92500000000001</v>
      </c>
      <c r="J20" s="61">
        <f>10110/100</f>
        <v>101.1</v>
      </c>
      <c r="K20" s="96">
        <v>19</v>
      </c>
      <c r="L20" s="103">
        <f>SUM(B20:K20)</f>
        <v>791.2700000000001</v>
      </c>
    </row>
    <row r="21" spans="1:13" x14ac:dyDescent="0.25">
      <c r="A21" s="24" t="s">
        <v>15</v>
      </c>
      <c r="B21" s="84">
        <f>17909/100</f>
        <v>179.09</v>
      </c>
      <c r="C21" s="84">
        <f>4337/100</f>
        <v>43.37</v>
      </c>
      <c r="D21" s="84">
        <f>4356/100</f>
        <v>43.56</v>
      </c>
      <c r="E21" s="84">
        <f>3026.5/100</f>
        <v>30.265000000000001</v>
      </c>
      <c r="F21" s="84">
        <f>1322/100</f>
        <v>13.22</v>
      </c>
      <c r="G21" s="84">
        <f>12157.5/100</f>
        <v>121.575</v>
      </c>
      <c r="H21" s="86">
        <f>3705/100</f>
        <v>37.049999999999997</v>
      </c>
      <c r="I21" s="99">
        <f>3915/100</f>
        <v>39.15</v>
      </c>
      <c r="J21" s="84">
        <f>9148/100</f>
        <v>91.48</v>
      </c>
      <c r="K21" s="97">
        <v>2</v>
      </c>
      <c r="L21" s="104">
        <f>SUM(B21:K21)</f>
        <v>600.76</v>
      </c>
    </row>
    <row r="22" spans="1:13" ht="15.75" thickBot="1" x14ac:dyDescent="0.3">
      <c r="A22" s="33" t="s">
        <v>17</v>
      </c>
      <c r="B22" s="85">
        <f t="shared" ref="B22:G22" si="0">B21+B20</f>
        <v>276.81</v>
      </c>
      <c r="C22" s="85">
        <f t="shared" si="0"/>
        <v>115.44</v>
      </c>
      <c r="D22" s="85">
        <f t="shared" si="0"/>
        <v>117.16</v>
      </c>
      <c r="E22" s="85">
        <f t="shared" si="0"/>
        <v>78.86</v>
      </c>
      <c r="F22" s="85">
        <f t="shared" si="0"/>
        <v>21.57</v>
      </c>
      <c r="G22" s="85">
        <f t="shared" si="0"/>
        <v>347.19499999999999</v>
      </c>
      <c r="H22" s="101">
        <f>4534/100</f>
        <v>45.34</v>
      </c>
      <c r="I22" s="100">
        <f>17607.5/100</f>
        <v>176.07499999999999</v>
      </c>
      <c r="J22" s="85">
        <f>J21+J20</f>
        <v>192.57999999999998</v>
      </c>
      <c r="K22" s="90">
        <v>21</v>
      </c>
      <c r="L22" s="105">
        <f>SUM(B22:K22)</f>
        <v>1392.03</v>
      </c>
    </row>
    <row r="23" spans="1:13" x14ac:dyDescent="0.25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</row>
    <row r="24" spans="1:13" ht="15.75" thickBot="1" x14ac:dyDescent="0.3">
      <c r="L24" s="102"/>
      <c r="M24" s="102"/>
    </row>
    <row r="25" spans="1:13" ht="18.75" x14ac:dyDescent="0.3">
      <c r="A25" s="29" t="s">
        <v>61</v>
      </c>
      <c r="B25" s="30"/>
      <c r="C25" s="30"/>
      <c r="D25" s="30"/>
      <c r="E25" s="30"/>
      <c r="F25" s="11"/>
      <c r="L25" s="91"/>
      <c r="M25" s="102"/>
    </row>
    <row r="26" spans="1:13" x14ac:dyDescent="0.25">
      <c r="A26" s="21"/>
      <c r="B26" s="59" t="s">
        <v>8</v>
      </c>
      <c r="C26" s="59" t="s">
        <v>9</v>
      </c>
      <c r="D26" s="59" t="s">
        <v>18</v>
      </c>
      <c r="E26" s="59" t="s">
        <v>11</v>
      </c>
      <c r="F26" s="60" t="s">
        <v>17</v>
      </c>
      <c r="L26" s="91"/>
      <c r="M26" s="102"/>
    </row>
    <row r="27" spans="1:13" x14ac:dyDescent="0.25">
      <c r="A27" s="20" t="s">
        <v>14</v>
      </c>
      <c r="B27" s="61">
        <v>4</v>
      </c>
      <c r="C27" s="61">
        <v>39</v>
      </c>
      <c r="D27" s="61">
        <v>2</v>
      </c>
      <c r="E27" s="61">
        <v>4</v>
      </c>
      <c r="F27" s="88">
        <f>SUM(B27:E27)</f>
        <v>49</v>
      </c>
      <c r="G27" s="91"/>
      <c r="H27" s="91"/>
      <c r="I27" s="91"/>
      <c r="J27" s="91"/>
      <c r="K27" s="92"/>
      <c r="L27" s="92"/>
      <c r="M27" s="102"/>
    </row>
    <row r="28" spans="1:13" x14ac:dyDescent="0.25">
      <c r="A28" s="24" t="s">
        <v>15</v>
      </c>
      <c r="B28" s="62">
        <v>20</v>
      </c>
      <c r="C28" s="62">
        <v>66</v>
      </c>
      <c r="D28" s="62">
        <v>3</v>
      </c>
      <c r="E28" s="62">
        <v>1</v>
      </c>
      <c r="F28" s="89">
        <f>SUM(B28:E28)</f>
        <v>90</v>
      </c>
      <c r="G28" s="91"/>
      <c r="H28" s="91"/>
      <c r="I28" s="91"/>
      <c r="J28" s="91"/>
      <c r="K28" s="92"/>
    </row>
    <row r="29" spans="1:13" ht="15.75" thickBot="1" x14ac:dyDescent="0.3">
      <c r="A29" s="33" t="s">
        <v>17</v>
      </c>
      <c r="B29" s="79">
        <v>24</v>
      </c>
      <c r="C29" s="79">
        <f>112-7</f>
        <v>105</v>
      </c>
      <c r="D29" s="79">
        <v>5</v>
      </c>
      <c r="E29" s="79">
        <v>5</v>
      </c>
      <c r="F29" s="90">
        <f>SUM(B29:E29)</f>
        <v>139</v>
      </c>
      <c r="G29" s="82"/>
      <c r="H29" s="82"/>
      <c r="I29" s="82"/>
      <c r="J29" s="82"/>
      <c r="K29" s="82"/>
    </row>
    <row r="30" spans="1:13" x14ac:dyDescent="0.25">
      <c r="B30" t="s">
        <v>0</v>
      </c>
    </row>
    <row r="31" spans="1:13" ht="15.75" thickBot="1" x14ac:dyDescent="0.3"/>
    <row r="32" spans="1:13" ht="18.75" x14ac:dyDescent="0.3">
      <c r="A32" s="29" t="s">
        <v>62</v>
      </c>
      <c r="B32" s="30"/>
      <c r="C32" s="30"/>
      <c r="D32" s="30"/>
      <c r="E32" s="30"/>
      <c r="F32" s="11"/>
    </row>
    <row r="33" spans="1:6" x14ac:dyDescent="0.25">
      <c r="A33" s="31"/>
      <c r="B33" s="13" t="s">
        <v>8</v>
      </c>
      <c r="C33" s="13" t="s">
        <v>9</v>
      </c>
      <c r="D33" s="13" t="s">
        <v>18</v>
      </c>
      <c r="E33" s="13" t="s">
        <v>11</v>
      </c>
      <c r="F33" s="12"/>
    </row>
    <row r="34" spans="1:6" x14ac:dyDescent="0.25">
      <c r="A34" s="20" t="s">
        <v>14</v>
      </c>
      <c r="B34" s="61">
        <v>4</v>
      </c>
      <c r="C34" s="83">
        <f>3457/100</f>
        <v>34.57</v>
      </c>
      <c r="D34" s="61">
        <v>2</v>
      </c>
      <c r="E34" s="61">
        <v>4</v>
      </c>
      <c r="F34" s="93">
        <f>SUM(B34:E34)</f>
        <v>44.57</v>
      </c>
    </row>
    <row r="35" spans="1:6" x14ac:dyDescent="0.25">
      <c r="A35" s="24" t="s">
        <v>15</v>
      </c>
      <c r="B35" s="84">
        <f>1723/100</f>
        <v>17.23</v>
      </c>
      <c r="C35" s="84">
        <f>5824/100</f>
        <v>58.24</v>
      </c>
      <c r="D35" s="62">
        <v>3</v>
      </c>
      <c r="E35" s="62">
        <v>1</v>
      </c>
      <c r="F35" s="94">
        <f>SUM(B35:E35)</f>
        <v>79.47</v>
      </c>
    </row>
    <row r="36" spans="1:6" ht="15.75" thickBot="1" x14ac:dyDescent="0.3">
      <c r="A36" s="22" t="s">
        <v>17</v>
      </c>
      <c r="B36" s="85">
        <f>2123/100</f>
        <v>21.23</v>
      </c>
      <c r="C36" s="85">
        <f>C35+C34</f>
        <v>92.81</v>
      </c>
      <c r="D36" s="79">
        <v>5</v>
      </c>
      <c r="E36" s="79">
        <v>5</v>
      </c>
      <c r="F36" s="95">
        <f>SUM(B36:E36)</f>
        <v>124.04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workbookViewId="0">
      <selection activeCell="I46" sqref="I46"/>
    </sheetView>
  </sheetViews>
  <sheetFormatPr defaultRowHeight="15" x14ac:dyDescent="0.25"/>
  <cols>
    <col min="1" max="1" width="1" customWidth="1"/>
    <col min="2" max="2" width="35.28515625" style="4" customWidth="1"/>
    <col min="15" max="15" width="3.42578125" customWidth="1"/>
    <col min="16" max="16" width="6.85546875" customWidth="1"/>
    <col min="17" max="17" width="6" customWidth="1"/>
    <col min="18" max="18" width="6.85546875" customWidth="1"/>
  </cols>
  <sheetData>
    <row r="1" spans="1:18" ht="33.75" x14ac:dyDescent="0.5">
      <c r="B1" s="50" t="s">
        <v>65</v>
      </c>
      <c r="C1" s="51"/>
      <c r="D1" s="51"/>
      <c r="E1" s="51"/>
      <c r="F1" s="51"/>
      <c r="G1" s="51"/>
      <c r="H1" s="51"/>
    </row>
    <row r="2" spans="1:18" ht="15.75" thickBot="1" x14ac:dyDescent="0.3"/>
    <row r="3" spans="1:18" x14ac:dyDescent="0.25">
      <c r="A3" s="35"/>
      <c r="B3" s="45"/>
      <c r="C3" s="140" t="s">
        <v>6</v>
      </c>
      <c r="D3" s="141"/>
      <c r="E3" s="142"/>
      <c r="F3" s="140" t="s">
        <v>30</v>
      </c>
      <c r="G3" s="141"/>
      <c r="H3" s="142"/>
      <c r="I3" s="140" t="s">
        <v>4</v>
      </c>
      <c r="J3" s="141"/>
      <c r="K3" s="142"/>
      <c r="L3" s="140" t="s">
        <v>33</v>
      </c>
      <c r="M3" s="141"/>
      <c r="N3" s="142"/>
      <c r="O3" s="36"/>
      <c r="P3" s="143" t="s">
        <v>7</v>
      </c>
      <c r="Q3" s="144"/>
      <c r="R3" s="145"/>
    </row>
    <row r="4" spans="1:18" ht="23.25" thickBot="1" x14ac:dyDescent="0.3">
      <c r="A4" s="37"/>
      <c r="B4" s="46" t="s">
        <v>0</v>
      </c>
      <c r="C4" s="40" t="s">
        <v>31</v>
      </c>
      <c r="D4" s="41" t="s">
        <v>32</v>
      </c>
      <c r="E4" s="42" t="s">
        <v>33</v>
      </c>
      <c r="F4" s="40" t="s">
        <v>31</v>
      </c>
      <c r="G4" s="41" t="s">
        <v>32</v>
      </c>
      <c r="H4" s="42" t="s">
        <v>33</v>
      </c>
      <c r="I4" s="40" t="s">
        <v>31</v>
      </c>
      <c r="J4" s="41" t="s">
        <v>32</v>
      </c>
      <c r="K4" s="42" t="s">
        <v>33</v>
      </c>
      <c r="L4" s="40" t="s">
        <v>31</v>
      </c>
      <c r="M4" s="41" t="s">
        <v>32</v>
      </c>
      <c r="N4" s="42" t="s">
        <v>33</v>
      </c>
      <c r="O4" s="39"/>
      <c r="P4" s="47" t="s">
        <v>31</v>
      </c>
      <c r="Q4" s="38" t="s">
        <v>32</v>
      </c>
      <c r="R4" s="48" t="s">
        <v>33</v>
      </c>
    </row>
    <row r="5" spans="1:18" ht="15.75" thickBot="1" x14ac:dyDescent="0.3">
      <c r="C5" s="31"/>
      <c r="E5" s="12"/>
      <c r="F5" s="31"/>
      <c r="H5" s="12"/>
      <c r="I5" s="31"/>
      <c r="K5" s="12"/>
      <c r="L5" s="31"/>
      <c r="N5" s="12"/>
      <c r="P5" s="31"/>
      <c r="R5" s="12"/>
    </row>
    <row r="6" spans="1:18" x14ac:dyDescent="0.25">
      <c r="A6" s="43" t="s">
        <v>24</v>
      </c>
      <c r="B6" s="44"/>
      <c r="C6" s="121">
        <v>17</v>
      </c>
      <c r="D6" s="122">
        <v>12</v>
      </c>
      <c r="E6" s="123">
        <v>29</v>
      </c>
      <c r="F6" s="121">
        <v>16</v>
      </c>
      <c r="G6" s="122">
        <v>20</v>
      </c>
      <c r="H6" s="126">
        <v>36</v>
      </c>
      <c r="I6" s="121">
        <v>30</v>
      </c>
      <c r="J6" s="122">
        <v>22</v>
      </c>
      <c r="K6" s="126">
        <v>52</v>
      </c>
      <c r="L6" s="127">
        <f>SUM(C6+F6+I6)</f>
        <v>63</v>
      </c>
      <c r="M6" s="128">
        <f t="shared" ref="M6" si="0">SUM(D6+G6+J6)</f>
        <v>54</v>
      </c>
      <c r="N6" s="129">
        <f t="shared" ref="N6" si="1">SUM(E6+H6+K6)</f>
        <v>117</v>
      </c>
      <c r="O6" s="106"/>
      <c r="P6" s="136">
        <v>8</v>
      </c>
      <c r="Q6" s="137">
        <v>11</v>
      </c>
      <c r="R6" s="138">
        <v>19</v>
      </c>
    </row>
    <row r="7" spans="1:18" x14ac:dyDescent="0.25">
      <c r="B7" s="4" t="s">
        <v>25</v>
      </c>
      <c r="C7" s="117">
        <v>0</v>
      </c>
      <c r="D7" s="115">
        <v>5</v>
      </c>
      <c r="E7" s="116">
        <v>5</v>
      </c>
      <c r="F7" s="117">
        <v>1</v>
      </c>
      <c r="G7" s="115">
        <v>3</v>
      </c>
      <c r="H7" s="124">
        <v>4</v>
      </c>
      <c r="I7" s="117">
        <v>0</v>
      </c>
      <c r="J7" s="115">
        <v>2</v>
      </c>
      <c r="K7" s="124">
        <v>2</v>
      </c>
      <c r="L7" s="65">
        <f>SUM(C7+F7+I7)</f>
        <v>1</v>
      </c>
      <c r="M7" s="62">
        <f t="shared" ref="M7:N7" si="2">SUM(D7+G7+J7)</f>
        <v>10</v>
      </c>
      <c r="N7" s="97">
        <f t="shared" si="2"/>
        <v>11</v>
      </c>
      <c r="O7" s="106"/>
      <c r="P7" s="133">
        <v>0</v>
      </c>
      <c r="Q7" s="134">
        <v>3</v>
      </c>
      <c r="R7" s="135">
        <v>3</v>
      </c>
    </row>
    <row r="8" spans="1:18" x14ac:dyDescent="0.25">
      <c r="B8" s="4" t="s">
        <v>26</v>
      </c>
      <c r="C8" s="117">
        <v>1</v>
      </c>
      <c r="D8" s="115">
        <v>0</v>
      </c>
      <c r="E8" s="116">
        <v>1</v>
      </c>
      <c r="F8" s="117">
        <v>1</v>
      </c>
      <c r="G8" s="115">
        <v>0</v>
      </c>
      <c r="H8" s="124">
        <v>1</v>
      </c>
      <c r="I8" s="117">
        <v>5</v>
      </c>
      <c r="J8" s="115">
        <v>1</v>
      </c>
      <c r="K8" s="124">
        <v>6</v>
      </c>
      <c r="L8" s="65">
        <f t="shared" ref="L8:L11" si="3">SUM(C8+F8+I8)</f>
        <v>7</v>
      </c>
      <c r="M8" s="62">
        <f t="shared" ref="M8:M11" si="4">SUM(D8+G8+J8)</f>
        <v>1</v>
      </c>
      <c r="N8" s="97">
        <f t="shared" ref="N8:N11" si="5">SUM(E8+H8+K8)</f>
        <v>8</v>
      </c>
      <c r="O8" s="106"/>
      <c r="P8" s="133">
        <v>0</v>
      </c>
      <c r="Q8" s="134">
        <v>0</v>
      </c>
      <c r="R8" s="135">
        <v>0</v>
      </c>
    </row>
    <row r="9" spans="1:18" x14ac:dyDescent="0.25">
      <c r="B9" s="4" t="s">
        <v>27</v>
      </c>
      <c r="C9" s="117">
        <v>3</v>
      </c>
      <c r="D9" s="115">
        <v>1</v>
      </c>
      <c r="E9" s="116">
        <v>4</v>
      </c>
      <c r="F9" s="117">
        <v>4</v>
      </c>
      <c r="G9" s="115">
        <v>2</v>
      </c>
      <c r="H9" s="124">
        <v>6</v>
      </c>
      <c r="I9" s="117">
        <v>3</v>
      </c>
      <c r="J9" s="115">
        <v>6</v>
      </c>
      <c r="K9" s="124">
        <v>9</v>
      </c>
      <c r="L9" s="65">
        <f t="shared" si="3"/>
        <v>10</v>
      </c>
      <c r="M9" s="62">
        <f t="shared" si="4"/>
        <v>9</v>
      </c>
      <c r="N9" s="97">
        <f t="shared" si="5"/>
        <v>19</v>
      </c>
      <c r="O9" s="106"/>
      <c r="P9" s="133">
        <v>2</v>
      </c>
      <c r="Q9" s="134">
        <v>0</v>
      </c>
      <c r="R9" s="135">
        <v>2</v>
      </c>
    </row>
    <row r="10" spans="1:18" x14ac:dyDescent="0.25">
      <c r="B10" s="4" t="s">
        <v>28</v>
      </c>
      <c r="C10" s="117">
        <v>10</v>
      </c>
      <c r="D10" s="115">
        <v>3</v>
      </c>
      <c r="E10" s="116">
        <v>13</v>
      </c>
      <c r="F10" s="117">
        <v>6</v>
      </c>
      <c r="G10" s="115">
        <v>6</v>
      </c>
      <c r="H10" s="124">
        <v>12</v>
      </c>
      <c r="I10" s="117">
        <v>6</v>
      </c>
      <c r="J10" s="115">
        <v>0</v>
      </c>
      <c r="K10" s="124">
        <v>6</v>
      </c>
      <c r="L10" s="65">
        <f t="shared" si="3"/>
        <v>22</v>
      </c>
      <c r="M10" s="62">
        <f t="shared" si="4"/>
        <v>9</v>
      </c>
      <c r="N10" s="97">
        <f t="shared" si="5"/>
        <v>31</v>
      </c>
      <c r="O10" s="106"/>
      <c r="P10" s="133">
        <v>5</v>
      </c>
      <c r="Q10" s="134">
        <v>4</v>
      </c>
      <c r="R10" s="135">
        <v>9</v>
      </c>
    </row>
    <row r="11" spans="1:18" x14ac:dyDescent="0.25">
      <c r="B11" s="4" t="s">
        <v>29</v>
      </c>
      <c r="C11" s="117">
        <v>1</v>
      </c>
      <c r="D11" s="115">
        <v>1</v>
      </c>
      <c r="E11" s="116">
        <v>2</v>
      </c>
      <c r="F11" s="117">
        <v>0</v>
      </c>
      <c r="G11" s="115">
        <v>7</v>
      </c>
      <c r="H11" s="124">
        <v>7</v>
      </c>
      <c r="I11" s="117">
        <v>6</v>
      </c>
      <c r="J11" s="115">
        <v>1</v>
      </c>
      <c r="K11" s="124">
        <v>7</v>
      </c>
      <c r="L11" s="65">
        <f t="shared" si="3"/>
        <v>7</v>
      </c>
      <c r="M11" s="62">
        <f t="shared" si="4"/>
        <v>9</v>
      </c>
      <c r="N11" s="97">
        <f t="shared" si="5"/>
        <v>16</v>
      </c>
      <c r="O11" s="106"/>
      <c r="P11" s="133">
        <v>0</v>
      </c>
      <c r="Q11" s="134">
        <v>0</v>
      </c>
      <c r="R11" s="135">
        <v>0</v>
      </c>
    </row>
    <row r="12" spans="1:18" ht="15.75" thickBot="1" x14ac:dyDescent="0.3">
      <c r="B12" s="4" t="s">
        <v>59</v>
      </c>
      <c r="C12" s="118">
        <v>2</v>
      </c>
      <c r="D12" s="119">
        <v>2</v>
      </c>
      <c r="E12" s="120">
        <v>4</v>
      </c>
      <c r="F12" s="118">
        <v>4</v>
      </c>
      <c r="G12" s="119">
        <v>2</v>
      </c>
      <c r="H12" s="125">
        <v>6</v>
      </c>
      <c r="I12" s="118">
        <v>10</v>
      </c>
      <c r="J12" s="119">
        <v>12</v>
      </c>
      <c r="K12" s="125">
        <v>22</v>
      </c>
      <c r="L12" s="130">
        <f>SUM(C12+F12+I12)</f>
        <v>16</v>
      </c>
      <c r="M12" s="131">
        <f t="shared" ref="M12" si="6">SUM(D12+G12+J12)</f>
        <v>16</v>
      </c>
      <c r="N12" s="132">
        <f t="shared" ref="N12" si="7">SUM(E12+H12+K12)</f>
        <v>32</v>
      </c>
      <c r="O12" s="106"/>
      <c r="P12" s="133">
        <v>1</v>
      </c>
      <c r="Q12" s="134">
        <v>4</v>
      </c>
      <c r="R12" s="135">
        <v>5</v>
      </c>
    </row>
    <row r="13" spans="1:18" ht="15.75" thickBot="1" x14ac:dyDescent="0.3">
      <c r="C13" s="107"/>
      <c r="D13" s="106"/>
      <c r="E13" s="108"/>
      <c r="F13" s="107"/>
      <c r="G13" s="106"/>
      <c r="H13" s="108"/>
      <c r="I13" s="107"/>
      <c r="J13" s="106"/>
      <c r="K13" s="108"/>
      <c r="L13" s="107"/>
      <c r="M13" s="106"/>
      <c r="N13" s="108"/>
      <c r="O13" s="106"/>
      <c r="P13" s="107"/>
      <c r="Q13" s="106"/>
      <c r="R13" s="108"/>
    </row>
    <row r="14" spans="1:18" x14ac:dyDescent="0.25">
      <c r="A14" s="43" t="s">
        <v>34</v>
      </c>
      <c r="B14" s="44"/>
      <c r="C14" s="121">
        <v>26</v>
      </c>
      <c r="D14" s="122">
        <v>38</v>
      </c>
      <c r="E14" s="126">
        <v>63</v>
      </c>
      <c r="F14" s="121">
        <v>17</v>
      </c>
      <c r="G14" s="122">
        <v>23</v>
      </c>
      <c r="H14" s="126">
        <v>39</v>
      </c>
      <c r="I14" s="121">
        <v>66</v>
      </c>
      <c r="J14" s="122">
        <v>33</v>
      </c>
      <c r="K14" s="126">
        <v>99</v>
      </c>
      <c r="L14" s="127">
        <f>SUM(C14+F14+I14)</f>
        <v>109</v>
      </c>
      <c r="M14" s="128">
        <f t="shared" ref="M14:M15" si="8">SUM(D14+G14+J14)</f>
        <v>94</v>
      </c>
      <c r="N14" s="129">
        <f t="shared" ref="N14:N15" si="9">SUM(E14+H14+K14)</f>
        <v>201</v>
      </c>
      <c r="O14" s="106"/>
      <c r="P14" s="136">
        <v>13</v>
      </c>
      <c r="Q14" s="137">
        <v>19</v>
      </c>
      <c r="R14" s="138">
        <v>32</v>
      </c>
    </row>
    <row r="15" spans="1:18" x14ac:dyDescent="0.25">
      <c r="B15" s="4" t="s">
        <v>35</v>
      </c>
      <c r="C15" s="117">
        <v>0</v>
      </c>
      <c r="D15" s="115">
        <v>8</v>
      </c>
      <c r="E15" s="124">
        <v>8</v>
      </c>
      <c r="F15" s="117">
        <v>0</v>
      </c>
      <c r="G15" s="115">
        <v>7</v>
      </c>
      <c r="H15" s="124">
        <v>7</v>
      </c>
      <c r="I15" s="117">
        <v>3</v>
      </c>
      <c r="J15" s="115">
        <v>11</v>
      </c>
      <c r="K15" s="124">
        <v>14</v>
      </c>
      <c r="L15" s="65">
        <f>SUM(C15+F15+I15)</f>
        <v>3</v>
      </c>
      <c r="M15" s="65">
        <f t="shared" si="8"/>
        <v>26</v>
      </c>
      <c r="N15" s="65">
        <f t="shared" si="9"/>
        <v>29</v>
      </c>
      <c r="O15" s="106"/>
      <c r="P15" s="133">
        <v>1</v>
      </c>
      <c r="Q15" s="134">
        <v>3</v>
      </c>
      <c r="R15" s="135">
        <v>4</v>
      </c>
    </row>
    <row r="16" spans="1:18" x14ac:dyDescent="0.25">
      <c r="B16" s="4" t="s">
        <v>36</v>
      </c>
      <c r="C16" s="117">
        <v>14</v>
      </c>
      <c r="D16" s="115">
        <v>21</v>
      </c>
      <c r="E16" s="124">
        <v>35</v>
      </c>
      <c r="F16" s="117">
        <v>13</v>
      </c>
      <c r="G16" s="115">
        <v>10</v>
      </c>
      <c r="H16" s="124">
        <v>23</v>
      </c>
      <c r="I16" s="117">
        <v>45</v>
      </c>
      <c r="J16" s="115">
        <v>12</v>
      </c>
      <c r="K16" s="124">
        <v>57</v>
      </c>
      <c r="L16" s="65">
        <f t="shared" ref="L16:L19" si="10">SUM(C16+F16+I16)</f>
        <v>72</v>
      </c>
      <c r="M16" s="65">
        <f t="shared" ref="M16:M20" si="11">SUM(D16+G16+J16)</f>
        <v>43</v>
      </c>
      <c r="N16" s="65">
        <f t="shared" ref="N16:N20" si="12">SUM(E16+H16+K16)</f>
        <v>115</v>
      </c>
      <c r="O16" s="106"/>
      <c r="P16" s="133">
        <v>7</v>
      </c>
      <c r="Q16" s="134">
        <v>11</v>
      </c>
      <c r="R16" s="135">
        <v>18</v>
      </c>
    </row>
    <row r="17" spans="1:18" x14ac:dyDescent="0.25">
      <c r="B17" s="4" t="s">
        <v>37</v>
      </c>
      <c r="C17" s="117">
        <v>3</v>
      </c>
      <c r="D17" s="115">
        <v>4</v>
      </c>
      <c r="E17" s="124">
        <v>7</v>
      </c>
      <c r="F17" s="117">
        <v>1</v>
      </c>
      <c r="G17" s="115">
        <v>1</v>
      </c>
      <c r="H17" s="124">
        <v>2</v>
      </c>
      <c r="I17" s="117">
        <v>4</v>
      </c>
      <c r="J17" s="115">
        <v>3</v>
      </c>
      <c r="K17" s="124">
        <v>7</v>
      </c>
      <c r="L17" s="65">
        <f t="shared" si="10"/>
        <v>8</v>
      </c>
      <c r="M17" s="65">
        <f t="shared" si="11"/>
        <v>8</v>
      </c>
      <c r="N17" s="65">
        <f t="shared" si="12"/>
        <v>16</v>
      </c>
      <c r="O17" s="106"/>
      <c r="P17" s="133">
        <v>0</v>
      </c>
      <c r="Q17" s="134">
        <v>1</v>
      </c>
      <c r="R17" s="135">
        <v>1</v>
      </c>
    </row>
    <row r="18" spans="1:18" x14ac:dyDescent="0.25">
      <c r="B18" s="4" t="s">
        <v>38</v>
      </c>
      <c r="C18" s="117">
        <v>1</v>
      </c>
      <c r="D18" s="115">
        <v>0</v>
      </c>
      <c r="E18" s="124">
        <v>1</v>
      </c>
      <c r="F18" s="117">
        <v>1</v>
      </c>
      <c r="G18" s="115">
        <v>1</v>
      </c>
      <c r="H18" s="124">
        <v>2</v>
      </c>
      <c r="I18" s="117">
        <v>6</v>
      </c>
      <c r="J18" s="115">
        <v>3</v>
      </c>
      <c r="K18" s="124">
        <v>9</v>
      </c>
      <c r="L18" s="65">
        <f t="shared" si="10"/>
        <v>8</v>
      </c>
      <c r="M18" s="65">
        <f t="shared" si="11"/>
        <v>4</v>
      </c>
      <c r="N18" s="65">
        <f t="shared" si="12"/>
        <v>12</v>
      </c>
      <c r="O18" s="106"/>
      <c r="P18" s="133">
        <v>0</v>
      </c>
      <c r="Q18" s="134">
        <v>2</v>
      </c>
      <c r="R18" s="135">
        <v>2</v>
      </c>
    </row>
    <row r="19" spans="1:18" x14ac:dyDescent="0.25">
      <c r="B19" s="4" t="s">
        <v>39</v>
      </c>
      <c r="C19" s="117">
        <v>0</v>
      </c>
      <c r="D19" s="115">
        <v>1</v>
      </c>
      <c r="E19" s="124">
        <v>1</v>
      </c>
      <c r="F19" s="117">
        <v>2</v>
      </c>
      <c r="G19" s="115">
        <v>3</v>
      </c>
      <c r="H19" s="124">
        <v>5</v>
      </c>
      <c r="I19" s="117">
        <v>7</v>
      </c>
      <c r="J19" s="115">
        <v>3</v>
      </c>
      <c r="K19" s="124">
        <v>10</v>
      </c>
      <c r="L19" s="65">
        <f t="shared" si="10"/>
        <v>9</v>
      </c>
      <c r="M19" s="65">
        <f t="shared" si="11"/>
        <v>7</v>
      </c>
      <c r="N19" s="65">
        <f t="shared" si="12"/>
        <v>16</v>
      </c>
      <c r="O19" s="106"/>
      <c r="P19" s="133">
        <v>1</v>
      </c>
      <c r="Q19" s="134">
        <v>1</v>
      </c>
      <c r="R19" s="135">
        <v>2</v>
      </c>
    </row>
    <row r="20" spans="1:18" ht="15.75" thickBot="1" x14ac:dyDescent="0.3">
      <c r="B20" s="4" t="s">
        <v>40</v>
      </c>
      <c r="C20" s="118">
        <v>8</v>
      </c>
      <c r="D20" s="119">
        <v>4</v>
      </c>
      <c r="E20" s="125">
        <v>12</v>
      </c>
      <c r="F20" s="118">
        <v>0</v>
      </c>
      <c r="G20" s="119">
        <v>1</v>
      </c>
      <c r="H20" s="125">
        <v>1</v>
      </c>
      <c r="I20" s="118">
        <v>1</v>
      </c>
      <c r="J20" s="119">
        <v>1</v>
      </c>
      <c r="K20" s="125">
        <v>2</v>
      </c>
      <c r="L20" s="139">
        <f>SUM(C20+F20+I20)</f>
        <v>9</v>
      </c>
      <c r="M20" s="139">
        <f t="shared" si="11"/>
        <v>6</v>
      </c>
      <c r="N20" s="139">
        <f t="shared" si="12"/>
        <v>15</v>
      </c>
      <c r="O20" s="106"/>
      <c r="P20" s="133">
        <v>4</v>
      </c>
      <c r="Q20" s="134">
        <v>1</v>
      </c>
      <c r="R20" s="135">
        <v>5</v>
      </c>
    </row>
    <row r="21" spans="1:18" ht="15.75" thickBot="1" x14ac:dyDescent="0.3">
      <c r="C21" s="107"/>
      <c r="D21" s="106"/>
      <c r="E21" s="108"/>
      <c r="F21" s="107"/>
      <c r="G21" s="106"/>
      <c r="H21" s="108"/>
      <c r="I21" s="107"/>
      <c r="J21" s="106"/>
      <c r="K21" s="108"/>
      <c r="L21" s="107"/>
      <c r="M21" s="106"/>
      <c r="N21" s="108"/>
      <c r="O21" s="106"/>
      <c r="P21" s="107"/>
      <c r="Q21" s="106"/>
      <c r="R21" s="108"/>
    </row>
    <row r="22" spans="1:18" x14ac:dyDescent="0.25">
      <c r="A22" s="43" t="s">
        <v>41</v>
      </c>
      <c r="B22" s="44"/>
      <c r="C22" s="121">
        <f>SUM(C23:C26)</f>
        <v>8</v>
      </c>
      <c r="D22" s="122">
        <f t="shared" ref="D22:K22" si="13">SUM(D23:D26)</f>
        <v>7</v>
      </c>
      <c r="E22" s="126">
        <f t="shared" si="13"/>
        <v>15</v>
      </c>
      <c r="F22" s="121">
        <f t="shared" si="13"/>
        <v>4</v>
      </c>
      <c r="G22" s="122">
        <f t="shared" si="13"/>
        <v>11</v>
      </c>
      <c r="H22" s="126">
        <f t="shared" si="13"/>
        <v>15</v>
      </c>
      <c r="I22" s="121">
        <f t="shared" si="13"/>
        <v>32</v>
      </c>
      <c r="J22" s="122">
        <f t="shared" si="13"/>
        <v>18</v>
      </c>
      <c r="K22" s="126">
        <f t="shared" si="13"/>
        <v>50</v>
      </c>
      <c r="L22" s="127">
        <f>SUM(C22+F22+I22)</f>
        <v>44</v>
      </c>
      <c r="M22" s="127">
        <f t="shared" ref="M22:N22" si="14">SUM(D22+G22+J22)</f>
        <v>36</v>
      </c>
      <c r="N22" s="127">
        <f t="shared" si="14"/>
        <v>80</v>
      </c>
      <c r="O22" s="106"/>
      <c r="P22" s="136">
        <v>10</v>
      </c>
      <c r="Q22" s="137">
        <v>17</v>
      </c>
      <c r="R22" s="138">
        <v>27</v>
      </c>
    </row>
    <row r="23" spans="1:18" x14ac:dyDescent="0.25">
      <c r="B23" s="4" t="s">
        <v>42</v>
      </c>
      <c r="C23" s="117">
        <v>0</v>
      </c>
      <c r="D23" s="115">
        <v>0</v>
      </c>
      <c r="E23" s="124">
        <v>0</v>
      </c>
      <c r="F23" s="117">
        <v>0</v>
      </c>
      <c r="G23" s="115">
        <v>0</v>
      </c>
      <c r="H23" s="124">
        <v>0</v>
      </c>
      <c r="I23" s="117">
        <v>4</v>
      </c>
      <c r="J23" s="115">
        <v>2</v>
      </c>
      <c r="K23" s="124">
        <v>6</v>
      </c>
      <c r="L23" s="78">
        <f>SUM(C23+F23+I23)</f>
        <v>4</v>
      </c>
      <c r="M23" s="62">
        <f t="shared" ref="M23:N23" si="15">SUM(D23+G23+J23)</f>
        <v>2</v>
      </c>
      <c r="N23" s="97">
        <f t="shared" si="15"/>
        <v>6</v>
      </c>
      <c r="O23" s="106"/>
      <c r="P23" s="133">
        <v>0</v>
      </c>
      <c r="Q23" s="134">
        <v>0</v>
      </c>
      <c r="R23" s="135">
        <v>0</v>
      </c>
    </row>
    <row r="24" spans="1:18" x14ac:dyDescent="0.25">
      <c r="B24" s="4" t="s">
        <v>43</v>
      </c>
      <c r="C24" s="117">
        <v>5</v>
      </c>
      <c r="D24" s="115">
        <v>3</v>
      </c>
      <c r="E24" s="124">
        <v>8</v>
      </c>
      <c r="F24" s="117">
        <v>2</v>
      </c>
      <c r="G24" s="115">
        <v>6</v>
      </c>
      <c r="H24" s="124">
        <v>8</v>
      </c>
      <c r="I24" s="117">
        <v>12</v>
      </c>
      <c r="J24" s="115">
        <v>6</v>
      </c>
      <c r="K24" s="124">
        <v>18</v>
      </c>
      <c r="L24" s="78">
        <f t="shared" ref="L24:L25" si="16">SUM(C24+F24+I24)</f>
        <v>19</v>
      </c>
      <c r="M24" s="62">
        <f t="shared" ref="M24:M26" si="17">SUM(D24+G24+J24)</f>
        <v>15</v>
      </c>
      <c r="N24" s="97">
        <f t="shared" ref="N24:N26" si="18">SUM(E24+H24+K24)</f>
        <v>34</v>
      </c>
      <c r="O24" s="106"/>
      <c r="P24" s="133">
        <v>4</v>
      </c>
      <c r="Q24" s="134">
        <v>8</v>
      </c>
      <c r="R24" s="135">
        <v>12</v>
      </c>
    </row>
    <row r="25" spans="1:18" x14ac:dyDescent="0.25">
      <c r="B25" s="4" t="s">
        <v>44</v>
      </c>
      <c r="C25" s="117">
        <v>2</v>
      </c>
      <c r="D25" s="115">
        <v>3</v>
      </c>
      <c r="E25" s="124">
        <v>5</v>
      </c>
      <c r="F25" s="117">
        <v>0</v>
      </c>
      <c r="G25" s="115">
        <v>3</v>
      </c>
      <c r="H25" s="124">
        <v>3</v>
      </c>
      <c r="I25" s="117">
        <v>5</v>
      </c>
      <c r="J25" s="115">
        <v>7</v>
      </c>
      <c r="K25" s="124">
        <v>12</v>
      </c>
      <c r="L25" s="78">
        <f t="shared" si="16"/>
        <v>7</v>
      </c>
      <c r="M25" s="62">
        <f t="shared" si="17"/>
        <v>13</v>
      </c>
      <c r="N25" s="97">
        <f t="shared" si="18"/>
        <v>20</v>
      </c>
      <c r="O25" s="106"/>
      <c r="P25" s="133">
        <v>5</v>
      </c>
      <c r="Q25" s="134">
        <v>8</v>
      </c>
      <c r="R25" s="135">
        <v>13</v>
      </c>
    </row>
    <row r="26" spans="1:18" ht="15.75" thickBot="1" x14ac:dyDescent="0.3">
      <c r="B26" s="4" t="s">
        <v>45</v>
      </c>
      <c r="C26" s="118">
        <v>1</v>
      </c>
      <c r="D26" s="119">
        <v>1</v>
      </c>
      <c r="E26" s="125">
        <v>2</v>
      </c>
      <c r="F26" s="118">
        <v>2</v>
      </c>
      <c r="G26" s="119">
        <v>2</v>
      </c>
      <c r="H26" s="125">
        <v>4</v>
      </c>
      <c r="I26" s="118">
        <v>11</v>
      </c>
      <c r="J26" s="119">
        <v>3</v>
      </c>
      <c r="K26" s="125">
        <v>14</v>
      </c>
      <c r="L26" s="139">
        <f>SUM(C26+F26+I26)</f>
        <v>14</v>
      </c>
      <c r="M26" s="131">
        <f t="shared" si="17"/>
        <v>6</v>
      </c>
      <c r="N26" s="132">
        <f t="shared" si="18"/>
        <v>20</v>
      </c>
      <c r="O26" s="106"/>
      <c r="P26" s="133">
        <v>1</v>
      </c>
      <c r="Q26" s="134">
        <v>1</v>
      </c>
      <c r="R26" s="135">
        <v>2</v>
      </c>
    </row>
    <row r="27" spans="1:18" ht="15.75" thickBot="1" x14ac:dyDescent="0.3">
      <c r="C27" s="107"/>
      <c r="D27" s="106"/>
      <c r="E27" s="108"/>
      <c r="F27" s="107"/>
      <c r="G27" s="106"/>
      <c r="H27" s="108"/>
      <c r="I27" s="107"/>
      <c r="J27" s="106"/>
      <c r="K27" s="108"/>
      <c r="L27" s="107"/>
      <c r="M27" s="106"/>
      <c r="N27" s="108"/>
      <c r="O27" s="106"/>
      <c r="P27" s="107"/>
      <c r="Q27" s="106"/>
      <c r="R27" s="108"/>
    </row>
    <row r="28" spans="1:18" x14ac:dyDescent="0.25">
      <c r="A28" s="43" t="s">
        <v>46</v>
      </c>
      <c r="B28" s="44"/>
      <c r="C28" s="121">
        <f>SUM(C29:C32)</f>
        <v>8</v>
      </c>
      <c r="D28" s="122">
        <f t="shared" ref="D28:K28" si="19">SUM(D29:D32)</f>
        <v>29</v>
      </c>
      <c r="E28" s="126">
        <f t="shared" si="19"/>
        <v>37</v>
      </c>
      <c r="F28" s="121">
        <f t="shared" si="19"/>
        <v>8</v>
      </c>
      <c r="G28" s="122">
        <f t="shared" si="19"/>
        <v>17</v>
      </c>
      <c r="H28" s="126">
        <f t="shared" si="19"/>
        <v>25</v>
      </c>
      <c r="I28" s="121">
        <f t="shared" si="19"/>
        <v>12</v>
      </c>
      <c r="J28" s="122">
        <f t="shared" si="19"/>
        <v>16</v>
      </c>
      <c r="K28" s="126">
        <f t="shared" si="19"/>
        <v>28</v>
      </c>
      <c r="L28" s="127">
        <f>SUM(C28+F28+I28)</f>
        <v>28</v>
      </c>
      <c r="M28" s="127">
        <f t="shared" ref="M28" si="20">SUM(D28+G28+J28)</f>
        <v>62</v>
      </c>
      <c r="N28" s="127">
        <f t="shared" ref="N28" si="21">SUM(E28+H28+K28)</f>
        <v>90</v>
      </c>
      <c r="O28" s="106"/>
      <c r="P28" s="136">
        <f>P29+P30+P31+P32</f>
        <v>15</v>
      </c>
      <c r="Q28" s="137">
        <f>Q29+Q30+Q31+Q32</f>
        <v>39</v>
      </c>
      <c r="R28" s="138">
        <f>R29+R30+R31+R32</f>
        <v>54</v>
      </c>
    </row>
    <row r="29" spans="1:18" x14ac:dyDescent="0.25">
      <c r="B29" s="4" t="s">
        <v>47</v>
      </c>
      <c r="C29" s="117">
        <v>3</v>
      </c>
      <c r="D29" s="115">
        <v>10</v>
      </c>
      <c r="E29" s="124">
        <v>13</v>
      </c>
      <c r="F29" s="117">
        <v>4</v>
      </c>
      <c r="G29" s="115">
        <v>4</v>
      </c>
      <c r="H29" s="124">
        <v>8</v>
      </c>
      <c r="I29" s="117">
        <v>4</v>
      </c>
      <c r="J29" s="115">
        <v>5</v>
      </c>
      <c r="K29" s="124">
        <v>9</v>
      </c>
      <c r="L29" s="78">
        <f>SUM(C29+F29+I29)</f>
        <v>11</v>
      </c>
      <c r="M29" s="62">
        <f t="shared" ref="M29:N29" si="22">SUM(D29+G29+J29)</f>
        <v>19</v>
      </c>
      <c r="N29" s="97">
        <f t="shared" si="22"/>
        <v>30</v>
      </c>
      <c r="O29" s="106"/>
      <c r="P29" s="133">
        <v>6</v>
      </c>
      <c r="Q29" s="134">
        <v>9</v>
      </c>
      <c r="R29" s="135">
        <v>15</v>
      </c>
    </row>
    <row r="30" spans="1:18" x14ac:dyDescent="0.25">
      <c r="B30" s="4" t="s">
        <v>48</v>
      </c>
      <c r="C30" s="117">
        <v>2</v>
      </c>
      <c r="D30" s="115">
        <v>3</v>
      </c>
      <c r="E30" s="124">
        <v>5</v>
      </c>
      <c r="F30" s="117">
        <v>1</v>
      </c>
      <c r="G30" s="115">
        <v>2</v>
      </c>
      <c r="H30" s="124">
        <v>3</v>
      </c>
      <c r="I30" s="117">
        <v>3</v>
      </c>
      <c r="J30" s="115">
        <v>2</v>
      </c>
      <c r="K30" s="124">
        <v>5</v>
      </c>
      <c r="L30" s="78">
        <f t="shared" ref="L30:L32" si="23">SUM(C30+F30+I30)</f>
        <v>6</v>
      </c>
      <c r="M30" s="62">
        <f t="shared" ref="M30:M32" si="24">SUM(D30+G30+J30)</f>
        <v>7</v>
      </c>
      <c r="N30" s="97">
        <f t="shared" ref="N30:N32" si="25">SUM(E30+H30+K30)</f>
        <v>13</v>
      </c>
      <c r="O30" s="106"/>
      <c r="P30" s="133">
        <v>7</v>
      </c>
      <c r="Q30" s="134">
        <v>8</v>
      </c>
      <c r="R30" s="135">
        <v>15</v>
      </c>
    </row>
    <row r="31" spans="1:18" x14ac:dyDescent="0.25">
      <c r="B31" s="4" t="s">
        <v>49</v>
      </c>
      <c r="C31" s="117">
        <v>2</v>
      </c>
      <c r="D31" s="115">
        <v>10</v>
      </c>
      <c r="E31" s="124">
        <v>12</v>
      </c>
      <c r="F31" s="117">
        <v>1</v>
      </c>
      <c r="G31" s="115">
        <v>8</v>
      </c>
      <c r="H31" s="124">
        <v>9</v>
      </c>
      <c r="I31" s="117">
        <v>2</v>
      </c>
      <c r="J31" s="115">
        <v>3</v>
      </c>
      <c r="K31" s="124">
        <v>5</v>
      </c>
      <c r="L31" s="78">
        <f t="shared" si="23"/>
        <v>5</v>
      </c>
      <c r="M31" s="62">
        <f t="shared" si="24"/>
        <v>21</v>
      </c>
      <c r="N31" s="97">
        <f t="shared" si="25"/>
        <v>26</v>
      </c>
      <c r="O31" s="106"/>
      <c r="P31" s="133">
        <v>0</v>
      </c>
      <c r="Q31" s="134">
        <v>4</v>
      </c>
      <c r="R31" s="135">
        <v>4</v>
      </c>
    </row>
    <row r="32" spans="1:18" ht="15.75" thickBot="1" x14ac:dyDescent="0.3">
      <c r="B32" s="4" t="s">
        <v>50</v>
      </c>
      <c r="C32" s="118">
        <v>1</v>
      </c>
      <c r="D32" s="119">
        <v>6</v>
      </c>
      <c r="E32" s="125">
        <v>7</v>
      </c>
      <c r="F32" s="118">
        <v>2</v>
      </c>
      <c r="G32" s="119">
        <v>3</v>
      </c>
      <c r="H32" s="125">
        <v>5</v>
      </c>
      <c r="I32" s="118">
        <v>3</v>
      </c>
      <c r="J32" s="119">
        <v>6</v>
      </c>
      <c r="K32" s="125">
        <v>9</v>
      </c>
      <c r="L32" s="139">
        <f t="shared" si="23"/>
        <v>6</v>
      </c>
      <c r="M32" s="131">
        <f t="shared" si="24"/>
        <v>15</v>
      </c>
      <c r="N32" s="132">
        <f t="shared" si="25"/>
        <v>21</v>
      </c>
      <c r="O32" s="106"/>
      <c r="P32" s="133">
        <v>2</v>
      </c>
      <c r="Q32" s="134">
        <v>18</v>
      </c>
      <c r="R32" s="135">
        <v>20</v>
      </c>
    </row>
    <row r="33" spans="1:18" ht="15.75" thickBot="1" x14ac:dyDescent="0.3">
      <c r="C33" s="107"/>
      <c r="D33" s="106"/>
      <c r="E33" s="108"/>
      <c r="F33" s="107"/>
      <c r="G33" s="106"/>
      <c r="H33" s="108"/>
      <c r="I33" s="107"/>
      <c r="J33" s="106"/>
      <c r="K33" s="108"/>
      <c r="L33" s="107"/>
      <c r="M33" s="106"/>
      <c r="N33" s="108"/>
      <c r="O33" s="106"/>
      <c r="P33" s="107"/>
      <c r="Q33" s="106"/>
      <c r="R33" s="108"/>
    </row>
    <row r="34" spans="1:18" x14ac:dyDescent="0.25">
      <c r="A34" s="43" t="s">
        <v>51</v>
      </c>
      <c r="B34" s="44"/>
      <c r="C34" s="121">
        <f>SUM(C35:C40)</f>
        <v>4</v>
      </c>
      <c r="D34" s="122">
        <f t="shared" ref="D34:K34" si="26">SUM(D35:D40)</f>
        <v>6</v>
      </c>
      <c r="E34" s="126">
        <f t="shared" si="26"/>
        <v>10</v>
      </c>
      <c r="F34" s="121">
        <f t="shared" si="26"/>
        <v>12</v>
      </c>
      <c r="G34" s="122">
        <f t="shared" si="26"/>
        <v>10</v>
      </c>
      <c r="H34" s="126">
        <f t="shared" si="26"/>
        <v>22</v>
      </c>
      <c r="I34" s="121">
        <f t="shared" si="26"/>
        <v>74</v>
      </c>
      <c r="J34" s="122">
        <f t="shared" si="26"/>
        <v>19</v>
      </c>
      <c r="K34" s="126">
        <f t="shared" si="26"/>
        <v>93</v>
      </c>
      <c r="L34" s="127">
        <f>SUM(C34+F34+I34)</f>
        <v>90</v>
      </c>
      <c r="M34" s="127">
        <f t="shared" ref="M34" si="27">SUM(D34+G34+J34)</f>
        <v>35</v>
      </c>
      <c r="N34" s="127">
        <f t="shared" ref="N34" si="28">SUM(E34+H34+K34)</f>
        <v>125</v>
      </c>
      <c r="O34" s="106"/>
      <c r="P34" s="136">
        <v>9</v>
      </c>
      <c r="Q34" s="137">
        <v>6</v>
      </c>
      <c r="R34" s="138">
        <v>15</v>
      </c>
    </row>
    <row r="35" spans="1:18" ht="26.25" x14ac:dyDescent="0.25">
      <c r="B35" s="49" t="s">
        <v>52</v>
      </c>
      <c r="C35" s="117">
        <v>0</v>
      </c>
      <c r="D35" s="115">
        <v>2</v>
      </c>
      <c r="E35" s="124">
        <v>2</v>
      </c>
      <c r="F35" s="117">
        <v>3</v>
      </c>
      <c r="G35" s="115">
        <v>0</v>
      </c>
      <c r="H35" s="124">
        <v>3</v>
      </c>
      <c r="I35" s="117">
        <v>18</v>
      </c>
      <c r="J35" s="115">
        <v>3</v>
      </c>
      <c r="K35" s="124">
        <v>21</v>
      </c>
      <c r="L35" s="78">
        <f>SUM(C35+F35+I35)</f>
        <v>21</v>
      </c>
      <c r="M35" s="62">
        <f t="shared" ref="M35:N35" si="29">SUM(D35+G35+J35)</f>
        <v>5</v>
      </c>
      <c r="N35" s="97">
        <f t="shared" si="29"/>
        <v>26</v>
      </c>
      <c r="O35" s="106"/>
      <c r="P35" s="133">
        <v>1</v>
      </c>
      <c r="Q35" s="134">
        <v>0</v>
      </c>
      <c r="R35" s="135">
        <v>1</v>
      </c>
    </row>
    <row r="36" spans="1:18" x14ac:dyDescent="0.25">
      <c r="B36" s="4" t="s">
        <v>53</v>
      </c>
      <c r="C36" s="117">
        <v>0</v>
      </c>
      <c r="D36" s="115">
        <v>1</v>
      </c>
      <c r="E36" s="124">
        <v>1</v>
      </c>
      <c r="F36" s="117">
        <v>1</v>
      </c>
      <c r="G36" s="115">
        <v>3</v>
      </c>
      <c r="H36" s="124">
        <v>4</v>
      </c>
      <c r="I36" s="117">
        <v>5</v>
      </c>
      <c r="J36" s="115">
        <v>3</v>
      </c>
      <c r="K36" s="124">
        <v>8</v>
      </c>
      <c r="L36" s="78">
        <f t="shared" ref="L36:L40" si="30">SUM(C36+F36+I36)</f>
        <v>6</v>
      </c>
      <c r="M36" s="62">
        <f t="shared" ref="M36:M40" si="31">SUM(D36+G36+J36)</f>
        <v>7</v>
      </c>
      <c r="N36" s="97">
        <f t="shared" ref="N36:N40" si="32">SUM(E36+H36+K36)</f>
        <v>13</v>
      </c>
      <c r="O36" s="106"/>
      <c r="P36" s="133">
        <v>1</v>
      </c>
      <c r="Q36" s="134">
        <v>1</v>
      </c>
      <c r="R36" s="135">
        <v>2</v>
      </c>
    </row>
    <row r="37" spans="1:18" x14ac:dyDescent="0.25">
      <c r="B37" s="4" t="s">
        <v>54</v>
      </c>
      <c r="C37" s="117">
        <v>0</v>
      </c>
      <c r="D37" s="115">
        <v>2</v>
      </c>
      <c r="E37" s="124">
        <v>2</v>
      </c>
      <c r="F37" s="117">
        <v>1</v>
      </c>
      <c r="G37" s="115">
        <v>4</v>
      </c>
      <c r="H37" s="124">
        <v>5</v>
      </c>
      <c r="I37" s="117">
        <v>16</v>
      </c>
      <c r="J37" s="115">
        <v>10</v>
      </c>
      <c r="K37" s="124">
        <v>26</v>
      </c>
      <c r="L37" s="78">
        <f t="shared" si="30"/>
        <v>17</v>
      </c>
      <c r="M37" s="62">
        <f t="shared" si="31"/>
        <v>16</v>
      </c>
      <c r="N37" s="97">
        <f t="shared" si="32"/>
        <v>33</v>
      </c>
      <c r="O37" s="106"/>
      <c r="P37" s="133">
        <v>5</v>
      </c>
      <c r="Q37" s="134">
        <v>4</v>
      </c>
      <c r="R37" s="135">
        <v>9</v>
      </c>
    </row>
    <row r="38" spans="1:18" x14ac:dyDescent="0.25">
      <c r="B38" s="4" t="s">
        <v>55</v>
      </c>
      <c r="C38" s="117">
        <v>1</v>
      </c>
      <c r="D38" s="115">
        <v>0</v>
      </c>
      <c r="E38" s="124">
        <v>1</v>
      </c>
      <c r="F38" s="117">
        <v>2</v>
      </c>
      <c r="G38" s="115">
        <v>1</v>
      </c>
      <c r="H38" s="124">
        <v>3</v>
      </c>
      <c r="I38" s="117">
        <v>3</v>
      </c>
      <c r="J38" s="115">
        <v>1</v>
      </c>
      <c r="K38" s="124">
        <v>4</v>
      </c>
      <c r="L38" s="78">
        <f t="shared" si="30"/>
        <v>6</v>
      </c>
      <c r="M38" s="62">
        <f t="shared" si="31"/>
        <v>2</v>
      </c>
      <c r="N38" s="97">
        <f t="shared" si="32"/>
        <v>8</v>
      </c>
      <c r="O38" s="106"/>
      <c r="P38" s="133">
        <v>0</v>
      </c>
      <c r="Q38" s="134">
        <v>0</v>
      </c>
      <c r="R38" s="135">
        <v>0</v>
      </c>
    </row>
    <row r="39" spans="1:18" x14ac:dyDescent="0.25">
      <c r="B39" s="4" t="s">
        <v>56</v>
      </c>
      <c r="C39" s="117">
        <v>3</v>
      </c>
      <c r="D39" s="115">
        <v>0</v>
      </c>
      <c r="E39" s="124">
        <v>3</v>
      </c>
      <c r="F39" s="117">
        <v>3</v>
      </c>
      <c r="G39" s="115">
        <v>2</v>
      </c>
      <c r="H39" s="124">
        <v>5</v>
      </c>
      <c r="I39" s="117">
        <v>27</v>
      </c>
      <c r="J39" s="115">
        <v>1</v>
      </c>
      <c r="K39" s="124">
        <v>28</v>
      </c>
      <c r="L39" s="78">
        <f t="shared" si="30"/>
        <v>33</v>
      </c>
      <c r="M39" s="62">
        <f t="shared" si="31"/>
        <v>3</v>
      </c>
      <c r="N39" s="97">
        <f t="shared" si="32"/>
        <v>36</v>
      </c>
      <c r="O39" s="106"/>
      <c r="P39" s="133">
        <v>1</v>
      </c>
      <c r="Q39" s="134">
        <v>1</v>
      </c>
      <c r="R39" s="135">
        <v>2</v>
      </c>
    </row>
    <row r="40" spans="1:18" ht="15.75" thickBot="1" x14ac:dyDescent="0.3">
      <c r="B40" s="4" t="s">
        <v>57</v>
      </c>
      <c r="C40" s="118">
        <v>0</v>
      </c>
      <c r="D40" s="119">
        <v>1</v>
      </c>
      <c r="E40" s="125">
        <v>1</v>
      </c>
      <c r="F40" s="118">
        <v>2</v>
      </c>
      <c r="G40" s="119">
        <v>0</v>
      </c>
      <c r="H40" s="125">
        <v>2</v>
      </c>
      <c r="I40" s="118">
        <v>5</v>
      </c>
      <c r="J40" s="119">
        <v>1</v>
      </c>
      <c r="K40" s="125">
        <v>6</v>
      </c>
      <c r="L40" s="139">
        <f t="shared" si="30"/>
        <v>7</v>
      </c>
      <c r="M40" s="131">
        <f t="shared" si="31"/>
        <v>2</v>
      </c>
      <c r="N40" s="132">
        <f t="shared" si="32"/>
        <v>9</v>
      </c>
      <c r="O40" s="106"/>
      <c r="P40" s="133">
        <v>1</v>
      </c>
      <c r="Q40" s="134">
        <v>0</v>
      </c>
      <c r="R40" s="135">
        <v>1</v>
      </c>
    </row>
    <row r="41" spans="1:18" x14ac:dyDescent="0.25">
      <c r="C41" s="107"/>
      <c r="D41" s="106"/>
      <c r="E41" s="108"/>
      <c r="F41" s="107"/>
      <c r="G41" s="106"/>
      <c r="H41" s="108"/>
      <c r="I41" s="107"/>
      <c r="J41" s="106"/>
      <c r="K41" s="108"/>
      <c r="L41" s="107"/>
      <c r="M41" s="106"/>
      <c r="N41" s="108"/>
      <c r="O41" s="106"/>
      <c r="P41" s="107"/>
      <c r="Q41" s="106"/>
      <c r="R41" s="108"/>
    </row>
    <row r="42" spans="1:18" ht="15.75" thickBot="1" x14ac:dyDescent="0.3">
      <c r="C42" s="107"/>
      <c r="D42" s="106"/>
      <c r="E42" s="108"/>
      <c r="F42" s="107"/>
      <c r="G42" s="106"/>
      <c r="H42" s="108"/>
      <c r="I42" s="107"/>
      <c r="J42" s="106"/>
      <c r="K42" s="108"/>
      <c r="L42" s="107"/>
      <c r="M42" s="106"/>
      <c r="N42" s="108"/>
      <c r="O42" s="106"/>
      <c r="P42" s="107"/>
      <c r="Q42" s="106"/>
      <c r="R42" s="108"/>
    </row>
    <row r="43" spans="1:18" ht="19.5" thickBot="1" x14ac:dyDescent="0.35">
      <c r="A43" s="34"/>
      <c r="B43" s="18" t="s">
        <v>58</v>
      </c>
      <c r="C43" s="109">
        <f>C6+C14+C22+C28+C34</f>
        <v>63</v>
      </c>
      <c r="D43" s="109">
        <f>D6+D14+D22+D28+D34</f>
        <v>92</v>
      </c>
      <c r="E43" s="109">
        <f t="shared" ref="E43:K43" si="33">E6+E14+E22+E28+E34</f>
        <v>154</v>
      </c>
      <c r="F43" s="109">
        <f t="shared" si="33"/>
        <v>57</v>
      </c>
      <c r="G43" s="109">
        <f t="shared" si="33"/>
        <v>81</v>
      </c>
      <c r="H43" s="109">
        <f t="shared" si="33"/>
        <v>137</v>
      </c>
      <c r="I43" s="109">
        <f t="shared" si="33"/>
        <v>214</v>
      </c>
      <c r="J43" s="109">
        <f t="shared" si="33"/>
        <v>108</v>
      </c>
      <c r="K43" s="109">
        <f t="shared" si="33"/>
        <v>322</v>
      </c>
      <c r="L43" s="110">
        <f>SUM(L6+L14+L22+L28+L34)</f>
        <v>334</v>
      </c>
      <c r="M43" s="111">
        <f t="shared" ref="M43" si="34">SUM(M6+M14+M22+M28+M34)</f>
        <v>281</v>
      </c>
      <c r="N43" s="112">
        <f>SUM(N6+N14+N22+N28+N34)</f>
        <v>613</v>
      </c>
      <c r="O43" s="113"/>
      <c r="P43" s="114">
        <f>P6+P14+P22+P28+P34</f>
        <v>55</v>
      </c>
      <c r="Q43" s="114">
        <f>Q6+Q14+Q22+Q28+Q34</f>
        <v>92</v>
      </c>
      <c r="R43" s="114">
        <f>R6+R14+R22+R28+R34</f>
        <v>147</v>
      </c>
    </row>
    <row r="46" spans="1:18" x14ac:dyDescent="0.25">
      <c r="B46" s="3" t="s">
        <v>60</v>
      </c>
    </row>
  </sheetData>
  <mergeCells count="5">
    <mergeCell ref="C3:E3"/>
    <mergeCell ref="F3:H3"/>
    <mergeCell ref="I3:K3"/>
    <mergeCell ref="P3:R3"/>
    <mergeCell ref="L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Yfirlit</vt:lpstr>
      <vt:lpstr>Kennarar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Sverrir 2</dc:creator>
  <cp:lastModifiedBy>Sverrir Guðmundsson</cp:lastModifiedBy>
  <dcterms:created xsi:type="dcterms:W3CDTF">2019-03-19T15:22:00Z</dcterms:created>
  <dcterms:modified xsi:type="dcterms:W3CDTF">2020-09-24T11:26:21Z</dcterms:modified>
</cp:coreProperties>
</file>